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yLoRa_Vc\Downloads\Telegram Desktop\"/>
    </mc:Choice>
  </mc:AlternateContent>
  <xr:revisionPtr revIDLastSave="0" documentId="13_ncr:1_{3F99AD99-D488-444E-A2A8-CC1D49C6AE42}" xr6:coauthVersionLast="47" xr6:coauthVersionMax="47" xr10:uidLastSave="{00000000-0000-0000-0000-000000000000}"/>
  <bookViews>
    <workbookView xWindow="21480" yWindow="-120" windowWidth="21840" windowHeight="13140" firstSheet="2" activeTab="2" xr2:uid="{E49E2393-E7A2-4B92-9D75-3AC42A2533B9}"/>
  </bookViews>
  <sheets>
    <sheet name="152 SOGOD LEYTE JAN. 28,2025 " sheetId="15" state="hidden" r:id="rId1"/>
    <sheet name="SOGOD LEYTE" sheetId="18" state="hidden" r:id="rId2"/>
    <sheet name="POS VS CLOUD INVENTORY" sheetId="25" r:id="rId3"/>
    <sheet name="MATER FILE" sheetId="26" state="hidden" r:id="rId4"/>
    <sheet name="Sheet2" sheetId="24" state="hidden" r:id="rId5"/>
  </sheets>
  <definedNames>
    <definedName name="_xlnm._FilterDatabase" localSheetId="0" hidden="1">'152 SOGOD LEYTE JAN. 28,2025 '!$A$2:$Y$119</definedName>
    <definedName name="_xlnm._FilterDatabase" localSheetId="3" hidden="1">'MATER FILE'!$A$2:$Y$119</definedName>
    <definedName name="_xlnm._FilterDatabase" localSheetId="2" hidden="1">'POS VS CLOUD INVENTORY'!$A$1:$C$52</definedName>
    <definedName name="_xlnm._FilterDatabase" localSheetId="1" hidden="1">'SOGOD LEYTE'!$A$2:$Y$123</definedName>
    <definedName name="_xlnm.Print_Area" localSheetId="0">'152 SOGOD LEYTE JAN. 28,2025 '!$A$1:$Y$235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6" i="26" l="1"/>
  <c r="W126" i="26" s="1"/>
  <c r="Y126" i="26" s="1"/>
  <c r="S126" i="26"/>
  <c r="U126" i="26" s="1"/>
  <c r="V125" i="26" s="1"/>
  <c r="S125" i="26"/>
  <c r="U125" i="26" s="1"/>
  <c r="W125" i="26" s="1"/>
  <c r="Y125" i="26" s="1"/>
  <c r="V124" i="26"/>
  <c r="W124" i="26" s="1"/>
  <c r="Y124" i="26" s="1"/>
  <c r="S124" i="26"/>
  <c r="U124" i="26" s="1"/>
  <c r="V123" i="26" s="1"/>
  <c r="S123" i="26"/>
  <c r="U123" i="26" s="1"/>
  <c r="T119" i="26"/>
  <c r="D119" i="26"/>
  <c r="R117" i="26"/>
  <c r="K117" i="26"/>
  <c r="J117" i="26"/>
  <c r="Q114" i="26"/>
  <c r="Q117" i="26" s="1"/>
  <c r="I114" i="26"/>
  <c r="I117" i="26" s="1"/>
  <c r="R111" i="26"/>
  <c r="Q111" i="26"/>
  <c r="P111" i="26"/>
  <c r="O111" i="26"/>
  <c r="N111" i="26"/>
  <c r="M111" i="26"/>
  <c r="L111" i="26"/>
  <c r="K111" i="26"/>
  <c r="J111" i="26"/>
  <c r="H111" i="26"/>
  <c r="G111" i="26"/>
  <c r="E111" i="26"/>
  <c r="D111" i="26"/>
  <c r="U110" i="26"/>
  <c r="V109" i="26" s="1"/>
  <c r="S110" i="26"/>
  <c r="S109" i="26"/>
  <c r="U109" i="26" s="1"/>
  <c r="V108" i="26"/>
  <c r="W108" i="26" s="1"/>
  <c r="Y108" i="26" s="1"/>
  <c r="S108" i="26"/>
  <c r="U108" i="26" s="1"/>
  <c r="V107" i="26" s="1"/>
  <c r="S107" i="26"/>
  <c r="U107" i="26" s="1"/>
  <c r="S106" i="26"/>
  <c r="U106" i="26" s="1"/>
  <c r="V105" i="26" s="1"/>
  <c r="S105" i="26"/>
  <c r="U105" i="26" s="1"/>
  <c r="V104" i="26" s="1"/>
  <c r="W104" i="26" s="1"/>
  <c r="Y104" i="26" s="1"/>
  <c r="S104" i="26"/>
  <c r="U104" i="26" s="1"/>
  <c r="V103" i="26" s="1"/>
  <c r="S103" i="26"/>
  <c r="U103" i="26" s="1"/>
  <c r="V102" i="26" s="1"/>
  <c r="W102" i="26" s="1"/>
  <c r="Y102" i="26" s="1"/>
  <c r="AO102" i="26"/>
  <c r="AG102" i="26"/>
  <c r="U102" i="26"/>
  <c r="V101" i="26" s="1"/>
  <c r="S102" i="26"/>
  <c r="AO101" i="26"/>
  <c r="AG101" i="26"/>
  <c r="S101" i="26"/>
  <c r="U101" i="26" s="1"/>
  <c r="W101" i="26" s="1"/>
  <c r="Y101" i="26" s="1"/>
  <c r="AO100" i="26"/>
  <c r="AC100" i="26"/>
  <c r="AG100" i="26" s="1"/>
  <c r="V100" i="26"/>
  <c r="W100" i="26" s="1"/>
  <c r="Y100" i="26" s="1"/>
  <c r="S100" i="26"/>
  <c r="U100" i="26" s="1"/>
  <c r="V99" i="26" s="1"/>
  <c r="AO99" i="26"/>
  <c r="AC99" i="26"/>
  <c r="AG99" i="26" s="1"/>
  <c r="S99" i="26"/>
  <c r="U99" i="26" s="1"/>
  <c r="AO98" i="26"/>
  <c r="AG98" i="26"/>
  <c r="S98" i="26"/>
  <c r="U98" i="26" s="1"/>
  <c r="V97" i="26" s="1"/>
  <c r="AO97" i="26"/>
  <c r="AG97" i="26"/>
  <c r="S97" i="26"/>
  <c r="U97" i="26" s="1"/>
  <c r="S96" i="26"/>
  <c r="U96" i="26" s="1"/>
  <c r="V95" i="26"/>
  <c r="S95" i="26"/>
  <c r="U95" i="26" s="1"/>
  <c r="V94" i="26" s="1"/>
  <c r="W94" i="26" s="1"/>
  <c r="Y94" i="26" s="1"/>
  <c r="S94" i="26"/>
  <c r="U94" i="26" s="1"/>
  <c r="V93" i="26" s="1"/>
  <c r="U93" i="26"/>
  <c r="S93" i="26"/>
  <c r="V92" i="26"/>
  <c r="W92" i="26" s="1"/>
  <c r="Y92" i="26" s="1"/>
  <c r="S92" i="26"/>
  <c r="U92" i="26" s="1"/>
  <c r="V91" i="26" s="1"/>
  <c r="S91" i="26"/>
  <c r="U91" i="26" s="1"/>
  <c r="V90" i="26"/>
  <c r="W90" i="26" s="1"/>
  <c r="Y90" i="26" s="1"/>
  <c r="S90" i="26"/>
  <c r="U90" i="26" s="1"/>
  <c r="V89" i="26" s="1"/>
  <c r="S89" i="26"/>
  <c r="U89" i="26" s="1"/>
  <c r="S88" i="26"/>
  <c r="U88" i="26" s="1"/>
  <c r="V87" i="26"/>
  <c r="S87" i="26"/>
  <c r="U87" i="26" s="1"/>
  <c r="V86" i="26" s="1"/>
  <c r="W86" i="26" s="1"/>
  <c r="Y86" i="26" s="1"/>
  <c r="S86" i="26"/>
  <c r="U86" i="26" s="1"/>
  <c r="V85" i="26" s="1"/>
  <c r="S85" i="26"/>
  <c r="U85" i="26" s="1"/>
  <c r="V84" i="26" s="1"/>
  <c r="W84" i="26" s="1"/>
  <c r="Y84" i="26" s="1"/>
  <c r="S84" i="26"/>
  <c r="U84" i="26" s="1"/>
  <c r="V83" i="26" s="1"/>
  <c r="W83" i="26" s="1"/>
  <c r="Y83" i="26" s="1"/>
  <c r="S83" i="26"/>
  <c r="U83" i="26" s="1"/>
  <c r="V82" i="26"/>
  <c r="W82" i="26" s="1"/>
  <c r="Y82" i="26" s="1"/>
  <c r="S82" i="26"/>
  <c r="U82" i="26" s="1"/>
  <c r="V81" i="26" s="1"/>
  <c r="S81" i="26"/>
  <c r="U81" i="26" s="1"/>
  <c r="V80" i="26" s="1"/>
  <c r="W80" i="26" s="1"/>
  <c r="Y80" i="26" s="1"/>
  <c r="AO80" i="26"/>
  <c r="AG80" i="26"/>
  <c r="S80" i="26"/>
  <c r="U80" i="26" s="1"/>
  <c r="V79" i="26" s="1"/>
  <c r="AO79" i="26"/>
  <c r="AG79" i="26"/>
  <c r="S79" i="26"/>
  <c r="U79" i="26" s="1"/>
  <c r="S78" i="26"/>
  <c r="U78" i="26" s="1"/>
  <c r="V77" i="26" s="1"/>
  <c r="S77" i="26"/>
  <c r="U77" i="26" s="1"/>
  <c r="S76" i="26"/>
  <c r="U76" i="26" s="1"/>
  <c r="V75" i="26"/>
  <c r="U75" i="26"/>
  <c r="V74" i="26" s="1"/>
  <c r="W74" i="26" s="1"/>
  <c r="Y74" i="26" s="1"/>
  <c r="S75" i="26"/>
  <c r="S74" i="26"/>
  <c r="U74" i="26" s="1"/>
  <c r="V73" i="26"/>
  <c r="W73" i="26" s="1"/>
  <c r="Y73" i="26" s="1"/>
  <c r="S73" i="26"/>
  <c r="U73" i="26" s="1"/>
  <c r="V72" i="26" s="1"/>
  <c r="W72" i="26" s="1"/>
  <c r="Y72" i="26" s="1"/>
  <c r="S72" i="26"/>
  <c r="U72" i="26" s="1"/>
  <c r="V71" i="26" s="1"/>
  <c r="W71" i="26" s="1"/>
  <c r="Y71" i="26" s="1"/>
  <c r="U71" i="26"/>
  <c r="V70" i="26" s="1"/>
  <c r="W70" i="26" s="1"/>
  <c r="Y70" i="26" s="1"/>
  <c r="S71" i="26"/>
  <c r="S70" i="26"/>
  <c r="U70" i="26" s="1"/>
  <c r="V69" i="26" s="1"/>
  <c r="W69" i="26" s="1"/>
  <c r="Y69" i="26" s="1"/>
  <c r="S69" i="26"/>
  <c r="U69" i="26" s="1"/>
  <c r="V68" i="26"/>
  <c r="W68" i="26" s="1"/>
  <c r="Y68" i="26" s="1"/>
  <c r="S68" i="26"/>
  <c r="U68" i="26" s="1"/>
  <c r="V67" i="26" s="1"/>
  <c r="S67" i="26"/>
  <c r="U67" i="26" s="1"/>
  <c r="W67" i="26" s="1"/>
  <c r="Y67" i="26" s="1"/>
  <c r="S66" i="26"/>
  <c r="U66" i="26" s="1"/>
  <c r="V65" i="26" s="1"/>
  <c r="U65" i="26"/>
  <c r="S65" i="26"/>
  <c r="V64" i="26"/>
  <c r="W64" i="26" s="1"/>
  <c r="Y64" i="26" s="1"/>
  <c r="S64" i="26"/>
  <c r="U64" i="26" s="1"/>
  <c r="V63" i="26" s="1"/>
  <c r="S63" i="26"/>
  <c r="U63" i="26" s="1"/>
  <c r="AO62" i="26"/>
  <c r="AC62" i="26"/>
  <c r="AG62" i="26" s="1"/>
  <c r="S62" i="26"/>
  <c r="U62" i="26" s="1"/>
  <c r="V61" i="26" s="1"/>
  <c r="AO61" i="26"/>
  <c r="AC61" i="26"/>
  <c r="AG61" i="26" s="1"/>
  <c r="S61" i="26"/>
  <c r="U61" i="26" s="1"/>
  <c r="AO60" i="26"/>
  <c r="AC60" i="26"/>
  <c r="AG60" i="26" s="1"/>
  <c r="S60" i="26"/>
  <c r="U60" i="26" s="1"/>
  <c r="V59" i="26" s="1"/>
  <c r="AO59" i="26"/>
  <c r="AC59" i="26"/>
  <c r="AG59" i="26" s="1"/>
  <c r="S59" i="26"/>
  <c r="U59" i="26" s="1"/>
  <c r="V58" i="26" s="1"/>
  <c r="W58" i="26" s="1"/>
  <c r="Y58" i="26" s="1"/>
  <c r="AO58" i="26"/>
  <c r="AC58" i="26"/>
  <c r="AG58" i="26" s="1"/>
  <c r="S58" i="26"/>
  <c r="U58" i="26" s="1"/>
  <c r="V57" i="26" s="1"/>
  <c r="AO57" i="26"/>
  <c r="AC57" i="26"/>
  <c r="AG57" i="26" s="1"/>
  <c r="S57" i="26"/>
  <c r="U57" i="26" s="1"/>
  <c r="AO56" i="26"/>
  <c r="AC56" i="26"/>
  <c r="AG56" i="26" s="1"/>
  <c r="U56" i="26"/>
  <c r="V55" i="26" s="1"/>
  <c r="S56" i="26"/>
  <c r="AO55" i="26"/>
  <c r="AC55" i="26"/>
  <c r="AG55" i="26" s="1"/>
  <c r="S55" i="26"/>
  <c r="U55" i="26" s="1"/>
  <c r="AO54" i="26"/>
  <c r="AG54" i="26"/>
  <c r="AC54" i="26"/>
  <c r="S54" i="26"/>
  <c r="U54" i="26" s="1"/>
  <c r="V53" i="26" s="1"/>
  <c r="AO53" i="26"/>
  <c r="AE53" i="26"/>
  <c r="AC53" i="26"/>
  <c r="S53" i="26"/>
  <c r="U53" i="26" s="1"/>
  <c r="AO52" i="26"/>
  <c r="AG52" i="26"/>
  <c r="S52" i="26"/>
  <c r="U52" i="26" s="1"/>
  <c r="V51" i="26" s="1"/>
  <c r="AO51" i="26"/>
  <c r="AE51" i="26"/>
  <c r="AG51" i="26" s="1"/>
  <c r="AC51" i="26"/>
  <c r="S51" i="26"/>
  <c r="U51" i="26" s="1"/>
  <c r="W51" i="26" s="1"/>
  <c r="Y51" i="26" s="1"/>
  <c r="AO50" i="26"/>
  <c r="AC50" i="26"/>
  <c r="AG50" i="26" s="1"/>
  <c r="U50" i="26"/>
  <c r="S50" i="26"/>
  <c r="AO49" i="26"/>
  <c r="AE49" i="26"/>
  <c r="AC49" i="26"/>
  <c r="V49" i="26"/>
  <c r="S49" i="26"/>
  <c r="U49" i="26" s="1"/>
  <c r="V48" i="26" s="1"/>
  <c r="W48" i="26" s="1"/>
  <c r="Y48" i="26" s="1"/>
  <c r="AO48" i="26"/>
  <c r="AC48" i="26"/>
  <c r="AG48" i="26" s="1"/>
  <c r="S48" i="26"/>
  <c r="U48" i="26" s="1"/>
  <c r="V47" i="26" s="1"/>
  <c r="AO47" i="26"/>
  <c r="AC47" i="26"/>
  <c r="AG47" i="26" s="1"/>
  <c r="T47" i="26"/>
  <c r="T111" i="26" s="1"/>
  <c r="S47" i="26"/>
  <c r="AO46" i="26"/>
  <c r="AC46" i="26"/>
  <c r="AG46" i="26" s="1"/>
  <c r="S46" i="26"/>
  <c r="U46" i="26" s="1"/>
  <c r="V45" i="26" s="1"/>
  <c r="AO45" i="26"/>
  <c r="AG45" i="26"/>
  <c r="AC45" i="26"/>
  <c r="I45" i="26"/>
  <c r="I111" i="26" s="1"/>
  <c r="AO44" i="26"/>
  <c r="AG44" i="26"/>
  <c r="U44" i="26"/>
  <c r="V43" i="26" s="1"/>
  <c r="S44" i="26"/>
  <c r="AO43" i="26"/>
  <c r="AG43" i="26"/>
  <c r="AC43" i="26"/>
  <c r="S43" i="26"/>
  <c r="U43" i="26" s="1"/>
  <c r="V42" i="26" s="1"/>
  <c r="W42" i="26" s="1"/>
  <c r="Y42" i="26" s="1"/>
  <c r="AO42" i="26"/>
  <c r="AG42" i="26"/>
  <c r="S42" i="26"/>
  <c r="U42" i="26" s="1"/>
  <c r="V41" i="26" s="1"/>
  <c r="AO41" i="26"/>
  <c r="AG41" i="26"/>
  <c r="S41" i="26"/>
  <c r="U41" i="26" s="1"/>
  <c r="AO40" i="26"/>
  <c r="AG40" i="26"/>
  <c r="S40" i="26"/>
  <c r="U40" i="26" s="1"/>
  <c r="AO39" i="26"/>
  <c r="AG39" i="26"/>
  <c r="V39" i="26"/>
  <c r="S39" i="26"/>
  <c r="U39" i="26" s="1"/>
  <c r="V38" i="26"/>
  <c r="W38" i="26" s="1"/>
  <c r="Y38" i="26" s="1"/>
  <c r="S38" i="26"/>
  <c r="U38" i="26" s="1"/>
  <c r="V37" i="26" s="1"/>
  <c r="U37" i="26"/>
  <c r="V36" i="26" s="1"/>
  <c r="W36" i="26" s="1"/>
  <c r="Y36" i="26" s="1"/>
  <c r="S37" i="26"/>
  <c r="S36" i="26"/>
  <c r="U36" i="26" s="1"/>
  <c r="V35" i="26" s="1"/>
  <c r="S35" i="26"/>
  <c r="U35" i="26" s="1"/>
  <c r="S34" i="26"/>
  <c r="U34" i="26" s="1"/>
  <c r="V33" i="26" s="1"/>
  <c r="S33" i="26"/>
  <c r="U33" i="26" s="1"/>
  <c r="AO32" i="26"/>
  <c r="AG32" i="26"/>
  <c r="S32" i="26"/>
  <c r="U32" i="26" s="1"/>
  <c r="V31" i="26" s="1"/>
  <c r="AO31" i="26"/>
  <c r="AG31" i="26"/>
  <c r="S31" i="26"/>
  <c r="U31" i="26" s="1"/>
  <c r="V30" i="26" s="1"/>
  <c r="W30" i="26"/>
  <c r="Y30" i="26" s="1"/>
  <c r="U30" i="26"/>
  <c r="V29" i="26" s="1"/>
  <c r="S30" i="26"/>
  <c r="S29" i="26"/>
  <c r="U29" i="26" s="1"/>
  <c r="V28" i="26" s="1"/>
  <c r="W28" i="26" s="1"/>
  <c r="Y28" i="26" s="1"/>
  <c r="S28" i="26"/>
  <c r="U28" i="26" s="1"/>
  <c r="V27" i="26" s="1"/>
  <c r="S27" i="26"/>
  <c r="U27" i="26" s="1"/>
  <c r="V26" i="26" s="1"/>
  <c r="W26" i="26" s="1"/>
  <c r="Y26" i="26" s="1"/>
  <c r="S26" i="26"/>
  <c r="U26" i="26" s="1"/>
  <c r="V25" i="26" s="1"/>
  <c r="S25" i="26"/>
  <c r="U25" i="26" s="1"/>
  <c r="S24" i="26"/>
  <c r="U24" i="26" s="1"/>
  <c r="V23" i="26" s="1"/>
  <c r="S23" i="26"/>
  <c r="U23" i="26" s="1"/>
  <c r="S22" i="26"/>
  <c r="U22" i="26" s="1"/>
  <c r="V21" i="26"/>
  <c r="S21" i="26"/>
  <c r="U21" i="26" s="1"/>
  <c r="S20" i="26"/>
  <c r="U20" i="26" s="1"/>
  <c r="V19" i="26" s="1"/>
  <c r="S19" i="26"/>
  <c r="U19" i="26" s="1"/>
  <c r="V18" i="26" s="1"/>
  <c r="W18" i="26" s="1"/>
  <c r="Y18" i="26" s="1"/>
  <c r="S18" i="26"/>
  <c r="U18" i="26" s="1"/>
  <c r="V17" i="26" s="1"/>
  <c r="S17" i="26"/>
  <c r="U17" i="26" s="1"/>
  <c r="AO16" i="26"/>
  <c r="AG16" i="26"/>
  <c r="S16" i="26"/>
  <c r="U16" i="26" s="1"/>
  <c r="V15" i="26" s="1"/>
  <c r="AO15" i="26"/>
  <c r="AG15" i="26"/>
  <c r="S15" i="26"/>
  <c r="U15" i="26" s="1"/>
  <c r="AO14" i="26"/>
  <c r="AC14" i="26"/>
  <c r="AG14" i="26" s="1"/>
  <c r="S14" i="26"/>
  <c r="U14" i="26" s="1"/>
  <c r="V13" i="26" s="1"/>
  <c r="AO13" i="26"/>
  <c r="AC13" i="26"/>
  <c r="AG13" i="26" s="1"/>
  <c r="F13" i="26"/>
  <c r="AO12" i="26"/>
  <c r="AG12" i="26"/>
  <c r="S12" i="26"/>
  <c r="U12" i="26" s="1"/>
  <c r="AO11" i="26"/>
  <c r="AG11" i="26"/>
  <c r="V11" i="26"/>
  <c r="U11" i="26"/>
  <c r="V8" i="26" s="1"/>
  <c r="W8" i="26" s="1"/>
  <c r="Y8" i="26" s="1"/>
  <c r="S11" i="26"/>
  <c r="AO10" i="26"/>
  <c r="AG10" i="26"/>
  <c r="S10" i="26"/>
  <c r="U10" i="26" s="1"/>
  <c r="V9" i="26" s="1"/>
  <c r="AO9" i="26"/>
  <c r="AG9" i="26"/>
  <c r="S9" i="26"/>
  <c r="U9" i="26" s="1"/>
  <c r="AO8" i="26"/>
  <c r="AG8" i="26"/>
  <c r="S8" i="26"/>
  <c r="U8" i="26" s="1"/>
  <c r="V7" i="26" s="1"/>
  <c r="AO7" i="26"/>
  <c r="AG7" i="26"/>
  <c r="S7" i="26"/>
  <c r="U7" i="26" s="1"/>
  <c r="AO6" i="26"/>
  <c r="AC6" i="26"/>
  <c r="AG6" i="26" s="1"/>
  <c r="S6" i="26"/>
  <c r="U6" i="26" s="1"/>
  <c r="V5" i="26" s="1"/>
  <c r="AO5" i="26"/>
  <c r="AC5" i="26"/>
  <c r="AG5" i="26" s="1"/>
  <c r="S5" i="26"/>
  <c r="U5" i="26" s="1"/>
  <c r="V4" i="26" s="1"/>
  <c r="W4" i="26" s="1"/>
  <c r="Y4" i="26" s="1"/>
  <c r="AO4" i="26"/>
  <c r="AG4" i="26"/>
  <c r="S4" i="26"/>
  <c r="U4" i="26" s="1"/>
  <c r="V3" i="26" s="1"/>
  <c r="AO3" i="26"/>
  <c r="AG3" i="26"/>
  <c r="S3" i="26"/>
  <c r="U3" i="26" s="1"/>
  <c r="W5" i="26" l="1"/>
  <c r="Y5" i="26" s="1"/>
  <c r="W39" i="26"/>
  <c r="Y39" i="26" s="1"/>
  <c r="S45" i="26"/>
  <c r="U45" i="26" s="1"/>
  <c r="W45" i="26" s="1"/>
  <c r="Y45" i="26" s="1"/>
  <c r="AG53" i="26"/>
  <c r="W87" i="26"/>
  <c r="Y87" i="26" s="1"/>
  <c r="W49" i="26"/>
  <c r="Y49" i="26" s="1"/>
  <c r="W59" i="26"/>
  <c r="Y59" i="26" s="1"/>
  <c r="W93" i="26"/>
  <c r="Y93" i="26" s="1"/>
  <c r="W123" i="26"/>
  <c r="Y123" i="26" s="1"/>
  <c r="W91" i="26"/>
  <c r="Y91" i="26" s="1"/>
  <c r="V66" i="26"/>
  <c r="W66" i="26" s="1"/>
  <c r="Y66" i="26" s="1"/>
  <c r="W81" i="26"/>
  <c r="Y81" i="26" s="1"/>
  <c r="W85" i="26"/>
  <c r="Y85" i="26" s="1"/>
  <c r="W103" i="26"/>
  <c r="Y103" i="26" s="1"/>
  <c r="V78" i="26"/>
  <c r="W78" i="26" s="1"/>
  <c r="Y78" i="26" s="1"/>
  <c r="W79" i="26"/>
  <c r="Y79" i="26" s="1"/>
  <c r="W33" i="26"/>
  <c r="Y33" i="26" s="1"/>
  <c r="V32" i="26"/>
  <c r="W32" i="26" s="1"/>
  <c r="Y32" i="26" s="1"/>
  <c r="V62" i="26"/>
  <c r="W62" i="26" s="1"/>
  <c r="Y62" i="26" s="1"/>
  <c r="W63" i="26"/>
  <c r="Y63" i="26" s="1"/>
  <c r="W25" i="26"/>
  <c r="Y25" i="26" s="1"/>
  <c r="V24" i="26"/>
  <c r="W24" i="26" s="1"/>
  <c r="Y24" i="26" s="1"/>
  <c r="V6" i="26"/>
  <c r="W6" i="26" s="1"/>
  <c r="Y6" i="26" s="1"/>
  <c r="W9" i="26"/>
  <c r="Y9" i="26" s="1"/>
  <c r="W41" i="26"/>
  <c r="Y41" i="26" s="1"/>
  <c r="V40" i="26"/>
  <c r="W40" i="26" s="1"/>
  <c r="Y40" i="26" s="1"/>
  <c r="V54" i="26"/>
  <c r="W54" i="26" s="1"/>
  <c r="Y54" i="26" s="1"/>
  <c r="W55" i="26"/>
  <c r="Y55" i="26" s="1"/>
  <c r="V56" i="26"/>
  <c r="W56" i="26" s="1"/>
  <c r="Y56" i="26" s="1"/>
  <c r="W57" i="26"/>
  <c r="Y57" i="26" s="1"/>
  <c r="V20" i="26"/>
  <c r="W20" i="26" s="1"/>
  <c r="Y20" i="26" s="1"/>
  <c r="W21" i="26"/>
  <c r="Y21" i="26" s="1"/>
  <c r="U111" i="26"/>
  <c r="V110" i="26" s="1"/>
  <c r="W110" i="26" s="1"/>
  <c r="Y110" i="26" s="1"/>
  <c r="W3" i="26"/>
  <c r="V22" i="26"/>
  <c r="W22" i="26" s="1"/>
  <c r="Y22" i="26" s="1"/>
  <c r="W23" i="26"/>
  <c r="Y23" i="26" s="1"/>
  <c r="W43" i="26"/>
  <c r="Y43" i="26" s="1"/>
  <c r="W77" i="26"/>
  <c r="Y77" i="26" s="1"/>
  <c r="V76" i="26"/>
  <c r="W76" i="26" s="1"/>
  <c r="Y76" i="26" s="1"/>
  <c r="W89" i="26"/>
  <c r="Y89" i="26" s="1"/>
  <c r="V88" i="26"/>
  <c r="W88" i="26" s="1"/>
  <c r="Y88" i="26" s="1"/>
  <c r="W53" i="26"/>
  <c r="Y53" i="26" s="1"/>
  <c r="V52" i="26"/>
  <c r="W52" i="26" s="1"/>
  <c r="Y52" i="26" s="1"/>
  <c r="W7" i="26"/>
  <c r="Y7" i="26" s="1"/>
  <c r="V50" i="26"/>
  <c r="W50" i="26" s="1"/>
  <c r="Y50" i="26" s="1"/>
  <c r="W75" i="26"/>
  <c r="Y75" i="26" s="1"/>
  <c r="F111" i="26"/>
  <c r="S13" i="26"/>
  <c r="U13" i="26" s="1"/>
  <c r="W105" i="26"/>
  <c r="Y105" i="26" s="1"/>
  <c r="V44" i="26"/>
  <c r="W44" i="26" s="1"/>
  <c r="Y44" i="26" s="1"/>
  <c r="W27" i="26"/>
  <c r="Y27" i="26" s="1"/>
  <c r="V10" i="26"/>
  <c r="W10" i="26" s="1"/>
  <c r="Y10" i="26" s="1"/>
  <c r="W11" i="26"/>
  <c r="Y11" i="26" s="1"/>
  <c r="V34" i="26"/>
  <c r="W34" i="26" s="1"/>
  <c r="Y34" i="26" s="1"/>
  <c r="W35" i="26"/>
  <c r="Y35" i="26" s="1"/>
  <c r="W95" i="26"/>
  <c r="Y95" i="26" s="1"/>
  <c r="W15" i="26"/>
  <c r="Y15" i="26" s="1"/>
  <c r="V14" i="26"/>
  <c r="W14" i="26" s="1"/>
  <c r="Y14" i="26" s="1"/>
  <c r="W31" i="26"/>
  <c r="Y31" i="26" s="1"/>
  <c r="V60" i="26"/>
  <c r="W60" i="26" s="1"/>
  <c r="Y60" i="26" s="1"/>
  <c r="W61" i="26"/>
  <c r="Y61" i="26" s="1"/>
  <c r="W65" i="26"/>
  <c r="Y65" i="26" s="1"/>
  <c r="W29" i="26"/>
  <c r="Y29" i="26" s="1"/>
  <c r="U47" i="26"/>
  <c r="W19" i="26"/>
  <c r="Y19" i="26" s="1"/>
  <c r="AG49" i="26"/>
  <c r="W17" i="26"/>
  <c r="Y17" i="26" s="1"/>
  <c r="V16" i="26"/>
  <c r="W16" i="26" s="1"/>
  <c r="Y16" i="26" s="1"/>
  <c r="W97" i="26"/>
  <c r="Y97" i="26" s="1"/>
  <c r="V96" i="26"/>
  <c r="W96" i="26" s="1"/>
  <c r="Y96" i="26" s="1"/>
  <c r="V98" i="26"/>
  <c r="W98" i="26" s="1"/>
  <c r="Y98" i="26" s="1"/>
  <c r="W99" i="26"/>
  <c r="Y99" i="26" s="1"/>
  <c r="V106" i="26"/>
  <c r="W106" i="26" s="1"/>
  <c r="Y106" i="26" s="1"/>
  <c r="W107" i="26"/>
  <c r="Y107" i="26" s="1"/>
  <c r="W109" i="26"/>
  <c r="Y109" i="26" s="1"/>
  <c r="W37" i="26"/>
  <c r="Y37" i="26" s="1"/>
  <c r="W47" i="26" l="1"/>
  <c r="Y47" i="26" s="1"/>
  <c r="V46" i="26"/>
  <c r="W46" i="26" s="1"/>
  <c r="Y46" i="26" s="1"/>
  <c r="W13" i="26"/>
  <c r="V12" i="26"/>
  <c r="W12" i="26" s="1"/>
  <c r="Y12" i="26" s="1"/>
  <c r="Y3" i="26"/>
  <c r="W111" i="26" l="1"/>
  <c r="Y13" i="26"/>
  <c r="Y111" i="26" s="1"/>
  <c r="W112" i="26"/>
  <c r="S49" i="18" l="1"/>
  <c r="U49" i="18" s="1"/>
  <c r="AC49" i="18"/>
  <c r="AE49" i="18"/>
  <c r="AG49" i="18"/>
  <c r="AO49" i="18"/>
  <c r="N115" i="18" l="1"/>
  <c r="L29" i="24" l="1"/>
  <c r="K34" i="24"/>
  <c r="G34" i="24"/>
  <c r="C34" i="24"/>
  <c r="J118" i="18" l="1"/>
  <c r="Q118" i="18"/>
  <c r="AO55" i="18" l="1"/>
  <c r="H115" i="18" l="1"/>
  <c r="I115" i="18"/>
  <c r="K45" i="18" l="1"/>
  <c r="J121" i="18" l="1"/>
  <c r="K115" i="18" l="1"/>
  <c r="P115" i="18" l="1"/>
  <c r="T123" i="18"/>
  <c r="D123" i="18"/>
  <c r="E115" i="18"/>
  <c r="F13" i="18"/>
  <c r="S3" i="18" l="1"/>
  <c r="U3" i="18" s="1"/>
  <c r="AG106" i="18"/>
  <c r="AG105" i="18"/>
  <c r="AC100" i="18"/>
  <c r="AG100" i="18" s="1"/>
  <c r="AC99" i="18"/>
  <c r="AG99" i="18" s="1"/>
  <c r="AG98" i="18"/>
  <c r="AG97" i="18"/>
  <c r="AG80" i="18"/>
  <c r="AG79" i="18"/>
  <c r="AC62" i="18"/>
  <c r="AG62" i="18" s="1"/>
  <c r="AC61" i="18"/>
  <c r="AG61" i="18" s="1"/>
  <c r="AC60" i="18"/>
  <c r="AG60" i="18" s="1"/>
  <c r="AC59" i="18"/>
  <c r="AG59" i="18" s="1"/>
  <c r="AC58" i="18"/>
  <c r="AG58" i="18" s="1"/>
  <c r="AC57" i="18"/>
  <c r="AG57" i="18" s="1"/>
  <c r="AC56" i="18"/>
  <c r="AG56" i="18" s="1"/>
  <c r="AC55" i="18"/>
  <c r="AG55" i="18" s="1"/>
  <c r="AC54" i="18"/>
  <c r="AG54" i="18" s="1"/>
  <c r="AE53" i="18"/>
  <c r="AC53" i="18"/>
  <c r="AG52" i="18"/>
  <c r="AE51" i="18"/>
  <c r="AC51" i="18"/>
  <c r="AC50" i="18"/>
  <c r="AG50" i="18" s="1"/>
  <c r="AC48" i="18"/>
  <c r="AG48" i="18" s="1"/>
  <c r="AC47" i="18"/>
  <c r="AG47" i="18" s="1"/>
  <c r="AC46" i="18"/>
  <c r="AG46" i="18" s="1"/>
  <c r="AC45" i="18"/>
  <c r="AG45" i="18" s="1"/>
  <c r="AG44" i="18"/>
  <c r="AC43" i="18"/>
  <c r="AG43" i="18" s="1"/>
  <c r="AG42" i="18"/>
  <c r="AG41" i="18"/>
  <c r="AG40" i="18"/>
  <c r="AG39" i="18"/>
  <c r="AG32" i="18"/>
  <c r="AG31" i="18"/>
  <c r="AG16" i="18"/>
  <c r="AG15" i="18"/>
  <c r="AC14" i="18"/>
  <c r="AG14" i="18" s="1"/>
  <c r="AC13" i="18"/>
  <c r="AG13" i="18" s="1"/>
  <c r="AG12" i="18"/>
  <c r="AG11" i="18"/>
  <c r="AG10" i="18"/>
  <c r="AG9" i="18"/>
  <c r="AG8" i="18"/>
  <c r="AG7" i="18"/>
  <c r="AC6" i="18"/>
  <c r="AG6" i="18" s="1"/>
  <c r="AC5" i="18"/>
  <c r="AG5" i="18" s="1"/>
  <c r="AG4" i="18"/>
  <c r="AG3" i="18"/>
  <c r="R121" i="18"/>
  <c r="Q121" i="18"/>
  <c r="M121" i="18"/>
  <c r="L121" i="18"/>
  <c r="K121" i="18"/>
  <c r="T115" i="18"/>
  <c r="R115" i="18"/>
  <c r="Q115" i="18"/>
  <c r="O115" i="18"/>
  <c r="M115" i="18"/>
  <c r="L115" i="18"/>
  <c r="J115" i="18"/>
  <c r="G115" i="18"/>
  <c r="F115" i="18"/>
  <c r="D115" i="18"/>
  <c r="S114" i="18"/>
  <c r="U114" i="18" s="1"/>
  <c r="V113" i="18" s="1"/>
  <c r="S113" i="18"/>
  <c r="U113" i="18" s="1"/>
  <c r="S112" i="18"/>
  <c r="U112" i="18" s="1"/>
  <c r="V111" i="18" s="1"/>
  <c r="S111" i="18"/>
  <c r="U111" i="18" s="1"/>
  <c r="S110" i="18"/>
  <c r="U110" i="18" s="1"/>
  <c r="V109" i="18" s="1"/>
  <c r="S109" i="18"/>
  <c r="U109" i="18" s="1"/>
  <c r="V108" i="18" s="1"/>
  <c r="W108" i="18" s="1"/>
  <c r="Y108" i="18" s="1"/>
  <c r="S108" i="18"/>
  <c r="U108" i="18" s="1"/>
  <c r="V107" i="18" s="1"/>
  <c r="S107" i="18"/>
  <c r="U107" i="18" s="1"/>
  <c r="AO106" i="18"/>
  <c r="S106" i="18"/>
  <c r="U106" i="18" s="1"/>
  <c r="V105" i="18" s="1"/>
  <c r="AO105" i="18"/>
  <c r="S105" i="18"/>
  <c r="U105" i="18" s="1"/>
  <c r="S104" i="18"/>
  <c r="U104" i="18" s="1"/>
  <c r="V103" i="18" s="1"/>
  <c r="S103" i="18"/>
  <c r="U103" i="18" s="1"/>
  <c r="V102" i="18" s="1"/>
  <c r="W102" i="18" s="1"/>
  <c r="Y102" i="18" s="1"/>
  <c r="S102" i="18"/>
  <c r="U102" i="18" s="1"/>
  <c r="V101" i="18" s="1"/>
  <c r="S101" i="18"/>
  <c r="U101" i="18" s="1"/>
  <c r="V100" i="18" s="1"/>
  <c r="W100" i="18" s="1"/>
  <c r="Y100" i="18" s="1"/>
  <c r="AO100" i="18"/>
  <c r="S100" i="18"/>
  <c r="U100" i="18" s="1"/>
  <c r="V99" i="18" s="1"/>
  <c r="AO99" i="18"/>
  <c r="S99" i="18"/>
  <c r="U99" i="18" s="1"/>
  <c r="AO98" i="18"/>
  <c r="S98" i="18"/>
  <c r="U98" i="18" s="1"/>
  <c r="V97" i="18" s="1"/>
  <c r="AO97" i="18"/>
  <c r="S97" i="18"/>
  <c r="U97" i="18" s="1"/>
  <c r="S96" i="18"/>
  <c r="U96" i="18" s="1"/>
  <c r="V95" i="18" s="1"/>
  <c r="S95" i="18"/>
  <c r="U95" i="18" s="1"/>
  <c r="V94" i="18" s="1"/>
  <c r="W94" i="18" s="1"/>
  <c r="Y94" i="18" s="1"/>
  <c r="S94" i="18"/>
  <c r="U94" i="18" s="1"/>
  <c r="V93" i="18" s="1"/>
  <c r="S93" i="18"/>
  <c r="U93" i="18" s="1"/>
  <c r="V92" i="18" s="1"/>
  <c r="W92" i="18" s="1"/>
  <c r="Y92" i="18" s="1"/>
  <c r="S92" i="18"/>
  <c r="U92" i="18" s="1"/>
  <c r="V91" i="18" s="1"/>
  <c r="S91" i="18"/>
  <c r="U91" i="18" s="1"/>
  <c r="V90" i="18" s="1"/>
  <c r="W90" i="18" s="1"/>
  <c r="Y90" i="18" s="1"/>
  <c r="S90" i="18"/>
  <c r="U90" i="18" s="1"/>
  <c r="V89" i="18" s="1"/>
  <c r="S89" i="18"/>
  <c r="U89" i="18" s="1"/>
  <c r="V88" i="18" s="1"/>
  <c r="W88" i="18" s="1"/>
  <c r="Y88" i="18" s="1"/>
  <c r="S88" i="18"/>
  <c r="U88" i="18" s="1"/>
  <c r="V87" i="18" s="1"/>
  <c r="S87" i="18"/>
  <c r="U87" i="18" s="1"/>
  <c r="S86" i="18"/>
  <c r="U86" i="18" s="1"/>
  <c r="V85" i="18" s="1"/>
  <c r="S85" i="18"/>
  <c r="U85" i="18" s="1"/>
  <c r="S84" i="18"/>
  <c r="U84" i="18" s="1"/>
  <c r="V83" i="18" s="1"/>
  <c r="S83" i="18"/>
  <c r="U83" i="18" s="1"/>
  <c r="V82" i="18" s="1"/>
  <c r="W82" i="18" s="1"/>
  <c r="Y82" i="18" s="1"/>
  <c r="S82" i="18"/>
  <c r="U82" i="18" s="1"/>
  <c r="V81" i="18" s="1"/>
  <c r="S81" i="18"/>
  <c r="U81" i="18" s="1"/>
  <c r="AO80" i="18"/>
  <c r="S80" i="18"/>
  <c r="U80" i="18" s="1"/>
  <c r="V79" i="18" s="1"/>
  <c r="AO79" i="18"/>
  <c r="S79" i="18"/>
  <c r="U79" i="18" s="1"/>
  <c r="S78" i="18"/>
  <c r="U78" i="18" s="1"/>
  <c r="V77" i="18" s="1"/>
  <c r="S77" i="18"/>
  <c r="U77" i="18" s="1"/>
  <c r="S76" i="18"/>
  <c r="U76" i="18" s="1"/>
  <c r="V75" i="18" s="1"/>
  <c r="S75" i="18"/>
  <c r="U75" i="18" s="1"/>
  <c r="S74" i="18"/>
  <c r="U74" i="18" s="1"/>
  <c r="V73" i="18" s="1"/>
  <c r="W73" i="18" s="1"/>
  <c r="Y73" i="18" s="1"/>
  <c r="S73" i="18"/>
  <c r="U73" i="18" s="1"/>
  <c r="V72" i="18" s="1"/>
  <c r="W72" i="18" s="1"/>
  <c r="Y72" i="18" s="1"/>
  <c r="S72" i="18"/>
  <c r="U72" i="18" s="1"/>
  <c r="V71" i="18" s="1"/>
  <c r="S71" i="18"/>
  <c r="U71" i="18" s="1"/>
  <c r="V70" i="18" s="1"/>
  <c r="W70" i="18" s="1"/>
  <c r="Y70" i="18" s="1"/>
  <c r="S70" i="18"/>
  <c r="U70" i="18" s="1"/>
  <c r="V69" i="18" s="1"/>
  <c r="S69" i="18"/>
  <c r="U69" i="18" s="1"/>
  <c r="V68" i="18" s="1"/>
  <c r="W68" i="18" s="1"/>
  <c r="Y68" i="18" s="1"/>
  <c r="S68" i="18"/>
  <c r="U68" i="18" s="1"/>
  <c r="V67" i="18" s="1"/>
  <c r="S67" i="18"/>
  <c r="U67" i="18" s="1"/>
  <c r="S66" i="18"/>
  <c r="U66" i="18" s="1"/>
  <c r="V65" i="18" s="1"/>
  <c r="S65" i="18"/>
  <c r="U65" i="18" s="1"/>
  <c r="V64" i="18" s="1"/>
  <c r="W64" i="18" s="1"/>
  <c r="Y64" i="18" s="1"/>
  <c r="S64" i="18"/>
  <c r="U64" i="18" s="1"/>
  <c r="V63" i="18" s="1"/>
  <c r="S63" i="18"/>
  <c r="U63" i="18" s="1"/>
  <c r="V62" i="18" s="1"/>
  <c r="W62" i="18" s="1"/>
  <c r="Y62" i="18" s="1"/>
  <c r="AO62" i="18"/>
  <c r="S62" i="18"/>
  <c r="U62" i="18" s="1"/>
  <c r="V61" i="18" s="1"/>
  <c r="AO61" i="18"/>
  <c r="S61" i="18"/>
  <c r="U61" i="18" s="1"/>
  <c r="AO60" i="18"/>
  <c r="S60" i="18"/>
  <c r="U60" i="18" s="1"/>
  <c r="V59" i="18" s="1"/>
  <c r="AO59" i="18"/>
  <c r="S59" i="18"/>
  <c r="U59" i="18" s="1"/>
  <c r="V58" i="18" s="1"/>
  <c r="W58" i="18" s="1"/>
  <c r="Y58" i="18" s="1"/>
  <c r="AO58" i="18"/>
  <c r="S58" i="18"/>
  <c r="U58" i="18" s="1"/>
  <c r="V57" i="18" s="1"/>
  <c r="AO57" i="18"/>
  <c r="S57" i="18"/>
  <c r="U57" i="18" s="1"/>
  <c r="AO56" i="18"/>
  <c r="S56" i="18"/>
  <c r="U56" i="18" s="1"/>
  <c r="V55" i="18" s="1"/>
  <c r="S55" i="18"/>
  <c r="U55" i="18" s="1"/>
  <c r="V54" i="18" s="1"/>
  <c r="W54" i="18" s="1"/>
  <c r="Y54" i="18" s="1"/>
  <c r="AO54" i="18"/>
  <c r="S54" i="18"/>
  <c r="U54" i="18" s="1"/>
  <c r="V53" i="18" s="1"/>
  <c r="S53" i="18"/>
  <c r="U53" i="18" s="1"/>
  <c r="AO52" i="18"/>
  <c r="S52" i="18"/>
  <c r="U52" i="18" s="1"/>
  <c r="V51" i="18" s="1"/>
  <c r="S51" i="18"/>
  <c r="U51" i="18" s="1"/>
  <c r="AO50" i="18"/>
  <c r="S50" i="18"/>
  <c r="U50" i="18" s="1"/>
  <c r="V49" i="18" s="1"/>
  <c r="W49" i="18" s="1"/>
  <c r="Y49" i="18" s="1"/>
  <c r="AO48" i="18"/>
  <c r="S48" i="18"/>
  <c r="U48" i="18" s="1"/>
  <c r="V47" i="18" s="1"/>
  <c r="AO47" i="18"/>
  <c r="S47" i="18"/>
  <c r="U47" i="18" s="1"/>
  <c r="AO46" i="18"/>
  <c r="S46" i="18"/>
  <c r="U46" i="18" s="1"/>
  <c r="V45" i="18" s="1"/>
  <c r="AO45" i="18"/>
  <c r="S45" i="18"/>
  <c r="U45" i="18" s="1"/>
  <c r="V44" i="18" s="1"/>
  <c r="W44" i="18" s="1"/>
  <c r="Y44" i="18" s="1"/>
  <c r="AO44" i="18"/>
  <c r="S44" i="18"/>
  <c r="U44" i="18" s="1"/>
  <c r="V43" i="18" s="1"/>
  <c r="AO43" i="18"/>
  <c r="S43" i="18"/>
  <c r="U43" i="18" s="1"/>
  <c r="AO42" i="18"/>
  <c r="S42" i="18"/>
  <c r="U42" i="18" s="1"/>
  <c r="V41" i="18" s="1"/>
  <c r="AO41" i="18"/>
  <c r="S41" i="18"/>
  <c r="U41" i="18" s="1"/>
  <c r="V40" i="18" s="1"/>
  <c r="W40" i="18" s="1"/>
  <c r="AO40" i="18"/>
  <c r="S40" i="18"/>
  <c r="U40" i="18" s="1"/>
  <c r="V39" i="18" s="1"/>
  <c r="AO39" i="18"/>
  <c r="S39" i="18"/>
  <c r="U39" i="18" s="1"/>
  <c r="S38" i="18"/>
  <c r="U38" i="18" s="1"/>
  <c r="V37" i="18" s="1"/>
  <c r="S37" i="18"/>
  <c r="S36" i="18"/>
  <c r="U36" i="18" s="1"/>
  <c r="V35" i="18" s="1"/>
  <c r="S35" i="18"/>
  <c r="U35" i="18" s="1"/>
  <c r="V34" i="18" s="1"/>
  <c r="W34" i="18" s="1"/>
  <c r="Y34" i="18" s="1"/>
  <c r="S34" i="18"/>
  <c r="U34" i="18" s="1"/>
  <c r="V33" i="18" s="1"/>
  <c r="S33" i="18"/>
  <c r="U33" i="18" s="1"/>
  <c r="AO32" i="18"/>
  <c r="S32" i="18"/>
  <c r="U32" i="18" s="1"/>
  <c r="V31" i="18" s="1"/>
  <c r="AO31" i="18"/>
  <c r="S31" i="18"/>
  <c r="U31" i="18" s="1"/>
  <c r="S30" i="18"/>
  <c r="U30" i="18" s="1"/>
  <c r="V29" i="18" s="1"/>
  <c r="S29" i="18"/>
  <c r="U29" i="18" s="1"/>
  <c r="V28" i="18" s="1"/>
  <c r="W28" i="18" s="1"/>
  <c r="Y28" i="18" s="1"/>
  <c r="S28" i="18"/>
  <c r="U28" i="18" s="1"/>
  <c r="V27" i="18" s="1"/>
  <c r="S27" i="18"/>
  <c r="U27" i="18" s="1"/>
  <c r="V26" i="18" s="1"/>
  <c r="W26" i="18" s="1"/>
  <c r="Y26" i="18" s="1"/>
  <c r="S26" i="18"/>
  <c r="U26" i="18" s="1"/>
  <c r="V25" i="18" s="1"/>
  <c r="S25" i="18"/>
  <c r="U25" i="18" s="1"/>
  <c r="V24" i="18" s="1"/>
  <c r="W24" i="18" s="1"/>
  <c r="Y24" i="18" s="1"/>
  <c r="S24" i="18"/>
  <c r="U24" i="18" s="1"/>
  <c r="V23" i="18" s="1"/>
  <c r="S23" i="18"/>
  <c r="U23" i="18" s="1"/>
  <c r="S22" i="18"/>
  <c r="U22" i="18" s="1"/>
  <c r="V21" i="18" s="1"/>
  <c r="S21" i="18"/>
  <c r="U21" i="18" s="1"/>
  <c r="V20" i="18" s="1"/>
  <c r="W20" i="18" s="1"/>
  <c r="Y20" i="18" s="1"/>
  <c r="S20" i="18"/>
  <c r="U20" i="18" s="1"/>
  <c r="V19" i="18" s="1"/>
  <c r="S19" i="18"/>
  <c r="U19" i="18" s="1"/>
  <c r="V18" i="18" s="1"/>
  <c r="W18" i="18" s="1"/>
  <c r="Y18" i="18" s="1"/>
  <c r="S18" i="18"/>
  <c r="U18" i="18" s="1"/>
  <c r="V17" i="18" s="1"/>
  <c r="S17" i="18"/>
  <c r="U17" i="18" s="1"/>
  <c r="AO16" i="18"/>
  <c r="S16" i="18"/>
  <c r="U16" i="18" s="1"/>
  <c r="V15" i="18" s="1"/>
  <c r="AO15" i="18"/>
  <c r="S15" i="18"/>
  <c r="U15" i="18" s="1"/>
  <c r="V14" i="18" s="1"/>
  <c r="W14" i="18" s="1"/>
  <c r="Y14" i="18" s="1"/>
  <c r="AO14" i="18"/>
  <c r="S14" i="18"/>
  <c r="U14" i="18" s="1"/>
  <c r="V13" i="18" s="1"/>
  <c r="AO13" i="18"/>
  <c r="S13" i="18"/>
  <c r="U13" i="18" s="1"/>
  <c r="V12" i="18" s="1"/>
  <c r="W12" i="18" s="1"/>
  <c r="Y12" i="18" s="1"/>
  <c r="AO12" i="18"/>
  <c r="S12" i="18"/>
  <c r="U12" i="18" s="1"/>
  <c r="V11" i="18" s="1"/>
  <c r="AO11" i="18"/>
  <c r="S11" i="18"/>
  <c r="U11" i="18" s="1"/>
  <c r="V10" i="18" s="1"/>
  <c r="W10" i="18" s="1"/>
  <c r="Y10" i="18" s="1"/>
  <c r="AO10" i="18"/>
  <c r="S10" i="18"/>
  <c r="U10" i="18" s="1"/>
  <c r="V9" i="18" s="1"/>
  <c r="AO9" i="18"/>
  <c r="S9" i="18"/>
  <c r="U9" i="18" s="1"/>
  <c r="V6" i="18" s="1"/>
  <c r="W6" i="18" s="1"/>
  <c r="Y6" i="18" s="1"/>
  <c r="AO8" i="18"/>
  <c r="S8" i="18"/>
  <c r="U8" i="18" s="1"/>
  <c r="V7" i="18" s="1"/>
  <c r="AO7" i="18"/>
  <c r="S7" i="18"/>
  <c r="U7" i="18" s="1"/>
  <c r="AO6" i="18"/>
  <c r="S6" i="18"/>
  <c r="U6" i="18" s="1"/>
  <c r="V5" i="18" s="1"/>
  <c r="AO5" i="18"/>
  <c r="S5" i="18"/>
  <c r="U5" i="18" s="1"/>
  <c r="AO4" i="18"/>
  <c r="S4" i="18"/>
  <c r="U4" i="18" s="1"/>
  <c r="V3" i="18" s="1"/>
  <c r="AO3" i="18"/>
  <c r="T232" i="15"/>
  <c r="R232" i="15"/>
  <c r="Q232" i="15"/>
  <c r="P232" i="15"/>
  <c r="O232" i="15"/>
  <c r="N232" i="15"/>
  <c r="M232" i="15"/>
  <c r="L232" i="15"/>
  <c r="K232" i="15"/>
  <c r="J232" i="15"/>
  <c r="I232" i="15"/>
  <c r="H232" i="15"/>
  <c r="G232" i="15"/>
  <c r="F232" i="15"/>
  <c r="E232" i="15"/>
  <c r="D232" i="15"/>
  <c r="S231" i="15"/>
  <c r="U231" i="15" s="1"/>
  <c r="V230" i="15" s="1"/>
  <c r="S230" i="15"/>
  <c r="U230" i="15" s="1"/>
  <c r="S229" i="15"/>
  <c r="U229" i="15" s="1"/>
  <c r="V228" i="15" s="1"/>
  <c r="S228" i="15"/>
  <c r="U228" i="15" s="1"/>
  <c r="S227" i="15"/>
  <c r="U227" i="15" s="1"/>
  <c r="V226" i="15" s="1"/>
  <c r="S226" i="15"/>
  <c r="U226" i="15" s="1"/>
  <c r="S225" i="15"/>
  <c r="U225" i="15" s="1"/>
  <c r="V224" i="15" s="1"/>
  <c r="S224" i="15"/>
  <c r="U224" i="15" s="1"/>
  <c r="S223" i="15"/>
  <c r="U223" i="15" s="1"/>
  <c r="V222" i="15"/>
  <c r="S222" i="15"/>
  <c r="U222" i="15" s="1"/>
  <c r="S221" i="15"/>
  <c r="U221" i="15" s="1"/>
  <c r="V220" i="15" s="1"/>
  <c r="S220" i="15"/>
  <c r="U220" i="15" s="1"/>
  <c r="V219" i="15" s="1"/>
  <c r="W219" i="15" s="1"/>
  <c r="Y219" i="15" s="1"/>
  <c r="S219" i="15"/>
  <c r="U219" i="15" s="1"/>
  <c r="V218" i="15" s="1"/>
  <c r="S218" i="15"/>
  <c r="U218" i="15" s="1"/>
  <c r="V217" i="15" s="1"/>
  <c r="W217" i="15" s="1"/>
  <c r="Y217" i="15" s="1"/>
  <c r="S217" i="15"/>
  <c r="U217" i="15" s="1"/>
  <c r="V216" i="15" s="1"/>
  <c r="S216" i="15"/>
  <c r="U216" i="15" s="1"/>
  <c r="S215" i="15"/>
  <c r="U215" i="15" s="1"/>
  <c r="V214" i="15" s="1"/>
  <c r="S214" i="15"/>
  <c r="U214" i="15" s="1"/>
  <c r="V213" i="15" s="1"/>
  <c r="W213" i="15" s="1"/>
  <c r="Y213" i="15" s="1"/>
  <c r="S213" i="15"/>
  <c r="U213" i="15" s="1"/>
  <c r="V212" i="15" s="1"/>
  <c r="S212" i="15"/>
  <c r="U212" i="15" s="1"/>
  <c r="V211" i="15" s="1"/>
  <c r="W211" i="15" s="1"/>
  <c r="Y211" i="15" s="1"/>
  <c r="S211" i="15"/>
  <c r="U211" i="15" s="1"/>
  <c r="V210" i="15" s="1"/>
  <c r="S210" i="15"/>
  <c r="U210" i="15" s="1"/>
  <c r="V209" i="15" s="1"/>
  <c r="W209" i="15" s="1"/>
  <c r="Y209" i="15" s="1"/>
  <c r="S209" i="15"/>
  <c r="U209" i="15" s="1"/>
  <c r="V208" i="15" s="1"/>
  <c r="S208" i="15"/>
  <c r="U208" i="15" s="1"/>
  <c r="S207" i="15"/>
  <c r="U207" i="15" s="1"/>
  <c r="V206" i="15" s="1"/>
  <c r="S206" i="15"/>
  <c r="U206" i="15" s="1"/>
  <c r="V205" i="15" s="1"/>
  <c r="W205" i="15" s="1"/>
  <c r="Y205" i="15" s="1"/>
  <c r="S205" i="15"/>
  <c r="U205" i="15" s="1"/>
  <c r="V204" i="15" s="1"/>
  <c r="S204" i="15"/>
  <c r="U204" i="15" s="1"/>
  <c r="V203" i="15" s="1"/>
  <c r="W203" i="15" s="1"/>
  <c r="Y203" i="15" s="1"/>
  <c r="S203" i="15"/>
  <c r="U203" i="15" s="1"/>
  <c r="V202" i="15" s="1"/>
  <c r="S202" i="15"/>
  <c r="U202" i="15" s="1"/>
  <c r="S201" i="15"/>
  <c r="U201" i="15" s="1"/>
  <c r="V200" i="15" s="1"/>
  <c r="S200" i="15"/>
  <c r="U200" i="15" s="1"/>
  <c r="S199" i="15"/>
  <c r="U199" i="15" s="1"/>
  <c r="V198" i="15" s="1"/>
  <c r="S198" i="15"/>
  <c r="U198" i="15" s="1"/>
  <c r="S197" i="15"/>
  <c r="U197" i="15" s="1"/>
  <c r="V196" i="15" s="1"/>
  <c r="S196" i="15"/>
  <c r="U196" i="15" s="1"/>
  <c r="V195" i="15" s="1"/>
  <c r="W195" i="15" s="1"/>
  <c r="Y195" i="15" s="1"/>
  <c r="S195" i="15"/>
  <c r="U195" i="15" s="1"/>
  <c r="V194" i="15" s="1"/>
  <c r="S194" i="15"/>
  <c r="U194" i="15" s="1"/>
  <c r="V193" i="15" s="1"/>
  <c r="W193" i="15" s="1"/>
  <c r="Y193" i="15" s="1"/>
  <c r="S193" i="15"/>
  <c r="U193" i="15" s="1"/>
  <c r="V192" i="15" s="1"/>
  <c r="S192" i="15"/>
  <c r="U192" i="15" s="1"/>
  <c r="S191" i="15"/>
  <c r="U191" i="15" s="1"/>
  <c r="V190" i="15" s="1"/>
  <c r="W190" i="15" s="1"/>
  <c r="Y190" i="15" s="1"/>
  <c r="S190" i="15"/>
  <c r="U190" i="15" s="1"/>
  <c r="V189" i="15" s="1"/>
  <c r="W189" i="15" s="1"/>
  <c r="Y189" i="15" s="1"/>
  <c r="S189" i="15"/>
  <c r="U189" i="15" s="1"/>
  <c r="V188" i="15" s="1"/>
  <c r="S188" i="15"/>
  <c r="U188" i="15" s="1"/>
  <c r="V187" i="15" s="1"/>
  <c r="W187" i="15" s="1"/>
  <c r="Y187" i="15" s="1"/>
  <c r="S187" i="15"/>
  <c r="U187" i="15" s="1"/>
  <c r="V186" i="15" s="1"/>
  <c r="S186" i="15"/>
  <c r="U186" i="15" s="1"/>
  <c r="V185" i="15" s="1"/>
  <c r="W185" i="15" s="1"/>
  <c r="Y185" i="15" s="1"/>
  <c r="S185" i="15"/>
  <c r="U185" i="15" s="1"/>
  <c r="V184" i="15" s="1"/>
  <c r="S184" i="15"/>
  <c r="U184" i="15" s="1"/>
  <c r="S183" i="15"/>
  <c r="U183" i="15" s="1"/>
  <c r="V182" i="15" s="1"/>
  <c r="S182" i="15"/>
  <c r="U182" i="15" s="1"/>
  <c r="V181" i="15" s="1"/>
  <c r="W181" i="15" s="1"/>
  <c r="Y181" i="15" s="1"/>
  <c r="S181" i="15"/>
  <c r="U181" i="15" s="1"/>
  <c r="V180" i="15" s="1"/>
  <c r="S180" i="15"/>
  <c r="U180" i="15" s="1"/>
  <c r="V179" i="15" s="1"/>
  <c r="W179" i="15" s="1"/>
  <c r="Y179" i="15" s="1"/>
  <c r="S179" i="15"/>
  <c r="U179" i="15" s="1"/>
  <c r="V178" i="15" s="1"/>
  <c r="S178" i="15"/>
  <c r="U178" i="15" s="1"/>
  <c r="S177" i="15"/>
  <c r="U177" i="15" s="1"/>
  <c r="V176" i="15" s="1"/>
  <c r="S176" i="15"/>
  <c r="U176" i="15" s="1"/>
  <c r="S175" i="15"/>
  <c r="U175" i="15" s="1"/>
  <c r="V174" i="15" s="1"/>
  <c r="S174" i="15"/>
  <c r="U174" i="15" s="1"/>
  <c r="S173" i="15"/>
  <c r="U173" i="15" s="1"/>
  <c r="V172" i="15" s="1"/>
  <c r="S172" i="15"/>
  <c r="U172" i="15" s="1"/>
  <c r="V171" i="15" s="1"/>
  <c r="W171" i="15" s="1"/>
  <c r="Y171" i="15" s="1"/>
  <c r="S171" i="15"/>
  <c r="U171" i="15" s="1"/>
  <c r="V170" i="15" s="1"/>
  <c r="S170" i="15"/>
  <c r="U170" i="15" s="1"/>
  <c r="V169" i="15" s="1"/>
  <c r="W169" i="15" s="1"/>
  <c r="Y169" i="15" s="1"/>
  <c r="S169" i="15"/>
  <c r="U169" i="15" s="1"/>
  <c r="V168" i="15" s="1"/>
  <c r="S168" i="15"/>
  <c r="U168" i="15" s="1"/>
  <c r="S167" i="15"/>
  <c r="U167" i="15" s="1"/>
  <c r="V166" i="15" s="1"/>
  <c r="S166" i="15"/>
  <c r="U166" i="15" s="1"/>
  <c r="S165" i="15"/>
  <c r="U165" i="15" s="1"/>
  <c r="V164" i="15" s="1"/>
  <c r="S164" i="15"/>
  <c r="U164" i="15" s="1"/>
  <c r="V163" i="15" s="1"/>
  <c r="W163" i="15" s="1"/>
  <c r="Y163" i="15" s="1"/>
  <c r="S163" i="15"/>
  <c r="U163" i="15" s="1"/>
  <c r="V162" i="15" s="1"/>
  <c r="S162" i="15"/>
  <c r="U162" i="15" s="1"/>
  <c r="S161" i="15"/>
  <c r="U161" i="15" s="1"/>
  <c r="V160" i="15" s="1"/>
  <c r="S160" i="15"/>
  <c r="U160" i="15" s="1"/>
  <c r="S159" i="15"/>
  <c r="U159" i="15" s="1"/>
  <c r="V158" i="15" s="1"/>
  <c r="S158" i="15"/>
  <c r="U158" i="15" s="1"/>
  <c r="S157" i="15"/>
  <c r="U157" i="15" s="1"/>
  <c r="V156" i="15" s="1"/>
  <c r="S156" i="15"/>
  <c r="U156" i="15" s="1"/>
  <c r="V155" i="15" s="1"/>
  <c r="W155" i="15" s="1"/>
  <c r="Y155" i="15" s="1"/>
  <c r="S155" i="15"/>
  <c r="U155" i="15" s="1"/>
  <c r="V154" i="15" s="1"/>
  <c r="S154" i="15"/>
  <c r="U154" i="15" s="1"/>
  <c r="V153" i="15" s="1"/>
  <c r="W153" i="15" s="1"/>
  <c r="Y153" i="15" s="1"/>
  <c r="S153" i="15"/>
  <c r="U153" i="15" s="1"/>
  <c r="V152" i="15" s="1"/>
  <c r="S152" i="15"/>
  <c r="U152" i="15" s="1"/>
  <c r="S151" i="15"/>
  <c r="U151" i="15" s="1"/>
  <c r="V150" i="15" s="1"/>
  <c r="S150" i="15"/>
  <c r="U150" i="15" s="1"/>
  <c r="S149" i="15"/>
  <c r="U149" i="15" s="1"/>
  <c r="V148" i="15" s="1"/>
  <c r="S148" i="15"/>
  <c r="U148" i="15" s="1"/>
  <c r="V147" i="15" s="1"/>
  <c r="W147" i="15" s="1"/>
  <c r="Y147" i="15" s="1"/>
  <c r="S147" i="15"/>
  <c r="U147" i="15" s="1"/>
  <c r="V146" i="15" s="1"/>
  <c r="S146" i="15"/>
  <c r="U146" i="15" s="1"/>
  <c r="V145" i="15" s="1"/>
  <c r="W145" i="15" s="1"/>
  <c r="Y145" i="15" s="1"/>
  <c r="S145" i="15"/>
  <c r="U145" i="15" s="1"/>
  <c r="V144" i="15" s="1"/>
  <c r="S144" i="15"/>
  <c r="U144" i="15" s="1"/>
  <c r="S143" i="15"/>
  <c r="U143" i="15" s="1"/>
  <c r="V142" i="15" s="1"/>
  <c r="S142" i="15"/>
  <c r="U142" i="15" s="1"/>
  <c r="V141" i="15" s="1"/>
  <c r="W141" i="15" s="1"/>
  <c r="Y141" i="15" s="1"/>
  <c r="S141" i="15"/>
  <c r="U141" i="15" s="1"/>
  <c r="V140" i="15" s="1"/>
  <c r="S140" i="15"/>
  <c r="U140" i="15" s="1"/>
  <c r="V139" i="15" s="1"/>
  <c r="W139" i="15" s="1"/>
  <c r="Y139" i="15" s="1"/>
  <c r="S139" i="15"/>
  <c r="U139" i="15" s="1"/>
  <c r="V138" i="15" s="1"/>
  <c r="S138" i="15"/>
  <c r="U138" i="15" s="1"/>
  <c r="V137" i="15" s="1"/>
  <c r="W137" i="15" s="1"/>
  <c r="Y137" i="15" s="1"/>
  <c r="S137" i="15"/>
  <c r="U137" i="15" s="1"/>
  <c r="V136" i="15" s="1"/>
  <c r="S136" i="15"/>
  <c r="U136" i="15" s="1"/>
  <c r="S135" i="15"/>
  <c r="U135" i="15" s="1"/>
  <c r="V134" i="15" s="1"/>
  <c r="S134" i="15"/>
  <c r="U134" i="15" s="1"/>
  <c r="S133" i="15"/>
  <c r="U133" i="15" s="1"/>
  <c r="V132" i="15" s="1"/>
  <c r="S132" i="15"/>
  <c r="U132" i="15" s="1"/>
  <c r="V131" i="15" s="1"/>
  <c r="W131" i="15" s="1"/>
  <c r="Y131" i="15" s="1"/>
  <c r="S131" i="15"/>
  <c r="U131" i="15" s="1"/>
  <c r="V130" i="15" s="1"/>
  <c r="S130" i="15"/>
  <c r="U130" i="15" s="1"/>
  <c r="S129" i="15"/>
  <c r="U129" i="15" s="1"/>
  <c r="V128" i="15" s="1"/>
  <c r="S128" i="15"/>
  <c r="U128" i="15" s="1"/>
  <c r="S127" i="15"/>
  <c r="U127" i="15" s="1"/>
  <c r="V126" i="15" s="1"/>
  <c r="S126" i="15"/>
  <c r="U126" i="15" s="1"/>
  <c r="S125" i="15"/>
  <c r="U125" i="15" s="1"/>
  <c r="V124" i="15" s="1"/>
  <c r="S124" i="15"/>
  <c r="U124" i="15" s="1"/>
  <c r="S123" i="15"/>
  <c r="U123" i="15" s="1"/>
  <c r="V122" i="15" s="1"/>
  <c r="S122" i="15"/>
  <c r="U122" i="15" s="1"/>
  <c r="S121" i="15"/>
  <c r="U121" i="15" s="1"/>
  <c r="V120" i="15" s="1"/>
  <c r="S120" i="15"/>
  <c r="U120" i="15" s="1"/>
  <c r="T115" i="15"/>
  <c r="D115" i="15"/>
  <c r="R113" i="15"/>
  <c r="P113" i="15"/>
  <c r="L113" i="15"/>
  <c r="K113" i="15"/>
  <c r="J113" i="15"/>
  <c r="I113" i="15"/>
  <c r="T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V106" i="15"/>
  <c r="W106" i="15" s="1"/>
  <c r="Y106" i="15" s="1"/>
  <c r="S106" i="15"/>
  <c r="U106" i="15" s="1"/>
  <c r="V105" i="15" s="1"/>
  <c r="S105" i="15"/>
  <c r="U105" i="15" s="1"/>
  <c r="S104" i="15"/>
  <c r="U104" i="15" s="1"/>
  <c r="V103" i="15" s="1"/>
  <c r="S103" i="15"/>
  <c r="U103" i="15" s="1"/>
  <c r="V102" i="15" s="1"/>
  <c r="W102" i="15" s="1"/>
  <c r="Y102" i="15" s="1"/>
  <c r="S102" i="15"/>
  <c r="U102" i="15" s="1"/>
  <c r="V101" i="15" s="1"/>
  <c r="S101" i="15"/>
  <c r="U101" i="15" s="1"/>
  <c r="V100" i="15" s="1"/>
  <c r="W100" i="15" s="1"/>
  <c r="Y100" i="15" s="1"/>
  <c r="S100" i="15"/>
  <c r="U100" i="15" s="1"/>
  <c r="V99" i="15" s="1"/>
  <c r="S99" i="15"/>
  <c r="U99" i="15" s="1"/>
  <c r="S98" i="15"/>
  <c r="U98" i="15" s="1"/>
  <c r="V97" i="15" s="1"/>
  <c r="S97" i="15"/>
  <c r="U97" i="15" s="1"/>
  <c r="S96" i="15"/>
  <c r="U96" i="15" s="1"/>
  <c r="V95" i="15" s="1"/>
  <c r="S95" i="15"/>
  <c r="U95" i="15" s="1"/>
  <c r="S94" i="15"/>
  <c r="U94" i="15" s="1"/>
  <c r="V93" i="15" s="1"/>
  <c r="S93" i="15"/>
  <c r="U93" i="15" s="1"/>
  <c r="S92" i="15"/>
  <c r="U92" i="15" s="1"/>
  <c r="V91" i="15" s="1"/>
  <c r="S91" i="15"/>
  <c r="U91" i="15" s="1"/>
  <c r="V90" i="15" s="1"/>
  <c r="W90" i="15" s="1"/>
  <c r="Y90" i="15" s="1"/>
  <c r="S90" i="15"/>
  <c r="U90" i="15" s="1"/>
  <c r="V89" i="15" s="1"/>
  <c r="S89" i="15"/>
  <c r="U89" i="15" s="1"/>
  <c r="S88" i="15"/>
  <c r="U88" i="15" s="1"/>
  <c r="V87" i="15" s="1"/>
  <c r="S87" i="15"/>
  <c r="U87" i="15" s="1"/>
  <c r="S86" i="15"/>
  <c r="U86" i="15" s="1"/>
  <c r="V85" i="15" s="1"/>
  <c r="S85" i="15"/>
  <c r="U85" i="15" s="1"/>
  <c r="S84" i="15"/>
  <c r="U84" i="15" s="1"/>
  <c r="V83" i="15" s="1"/>
  <c r="S83" i="15"/>
  <c r="U83" i="15" s="1"/>
  <c r="V82" i="15" s="1"/>
  <c r="W82" i="15" s="1"/>
  <c r="Y82" i="15" s="1"/>
  <c r="S82" i="15"/>
  <c r="U82" i="15" s="1"/>
  <c r="V81" i="15" s="1"/>
  <c r="S81" i="15"/>
  <c r="U81" i="15" s="1"/>
  <c r="S80" i="15"/>
  <c r="U80" i="15" s="1"/>
  <c r="V79" i="15" s="1"/>
  <c r="S79" i="15"/>
  <c r="U79" i="15" s="1"/>
  <c r="V78" i="15" s="1"/>
  <c r="W78" i="15" s="1"/>
  <c r="Y78" i="15" s="1"/>
  <c r="S78" i="15"/>
  <c r="U78" i="15" s="1"/>
  <c r="V77" i="15" s="1"/>
  <c r="S77" i="15"/>
  <c r="U77" i="15" s="1"/>
  <c r="V76" i="15" s="1"/>
  <c r="W76" i="15" s="1"/>
  <c r="Y76" i="15" s="1"/>
  <c r="S76" i="15"/>
  <c r="U76" i="15" s="1"/>
  <c r="V75" i="15" s="1"/>
  <c r="S75" i="15"/>
  <c r="U75" i="15" s="1"/>
  <c r="V74" i="15" s="1"/>
  <c r="W74" i="15" s="1"/>
  <c r="Y74" i="15" s="1"/>
  <c r="S74" i="15"/>
  <c r="U74" i="15" s="1"/>
  <c r="V73" i="15" s="1"/>
  <c r="W73" i="15" s="1"/>
  <c r="Y73" i="15" s="1"/>
  <c r="S73" i="15"/>
  <c r="U73" i="15" s="1"/>
  <c r="V72" i="15" s="1"/>
  <c r="W72" i="15" s="1"/>
  <c r="Y72" i="15" s="1"/>
  <c r="S72" i="15"/>
  <c r="U72" i="15" s="1"/>
  <c r="V71" i="15" s="1"/>
  <c r="S71" i="15"/>
  <c r="U71" i="15" s="1"/>
  <c r="S70" i="15"/>
  <c r="U70" i="15" s="1"/>
  <c r="V69" i="15" s="1"/>
  <c r="S69" i="15"/>
  <c r="U69" i="15" s="1"/>
  <c r="S68" i="15"/>
  <c r="U68" i="15" s="1"/>
  <c r="V67" i="15" s="1"/>
  <c r="S67" i="15"/>
  <c r="U67" i="15" s="1"/>
  <c r="S66" i="15"/>
  <c r="U66" i="15" s="1"/>
  <c r="V65" i="15" s="1"/>
  <c r="S65" i="15"/>
  <c r="U65" i="15" s="1"/>
  <c r="V64" i="15" s="1"/>
  <c r="W64" i="15" s="1"/>
  <c r="Y64" i="15" s="1"/>
  <c r="S64" i="15"/>
  <c r="U64" i="15" s="1"/>
  <c r="V63" i="15" s="1"/>
  <c r="S63" i="15"/>
  <c r="U63" i="15" s="1"/>
  <c r="S62" i="15"/>
  <c r="U62" i="15" s="1"/>
  <c r="V61" i="15" s="1"/>
  <c r="S61" i="15"/>
  <c r="U61" i="15" s="1"/>
  <c r="V60" i="15" s="1"/>
  <c r="W60" i="15" s="1"/>
  <c r="Y60" i="15" s="1"/>
  <c r="S60" i="15"/>
  <c r="U60" i="15" s="1"/>
  <c r="V59" i="15" s="1"/>
  <c r="S59" i="15"/>
  <c r="U59" i="15" s="1"/>
  <c r="S58" i="15"/>
  <c r="U58" i="15" s="1"/>
  <c r="V57" i="15" s="1"/>
  <c r="S57" i="15"/>
  <c r="U57" i="15" s="1"/>
  <c r="V56" i="15" s="1"/>
  <c r="W56" i="15" s="1"/>
  <c r="Y56" i="15" s="1"/>
  <c r="S56" i="15"/>
  <c r="U56" i="15" s="1"/>
  <c r="V55" i="15" s="1"/>
  <c r="S55" i="15"/>
  <c r="U55" i="15" s="1"/>
  <c r="S54" i="15"/>
  <c r="U54" i="15" s="1"/>
  <c r="V53" i="15" s="1"/>
  <c r="S53" i="15"/>
  <c r="U53" i="15" s="1"/>
  <c r="V52" i="15" s="1"/>
  <c r="W52" i="15" s="1"/>
  <c r="Y52" i="15" s="1"/>
  <c r="S52" i="15"/>
  <c r="U52" i="15" s="1"/>
  <c r="V51" i="15" s="1"/>
  <c r="S51" i="15"/>
  <c r="U51" i="15" s="1"/>
  <c r="S50" i="15"/>
  <c r="U50" i="15" s="1"/>
  <c r="V49" i="15" s="1"/>
  <c r="S49" i="15"/>
  <c r="U49" i="15" s="1"/>
  <c r="S48" i="15"/>
  <c r="U48" i="15" s="1"/>
  <c r="V47" i="15" s="1"/>
  <c r="S47" i="15"/>
  <c r="U47" i="15" s="1"/>
  <c r="S46" i="15"/>
  <c r="U46" i="15" s="1"/>
  <c r="V45" i="15" s="1"/>
  <c r="S45" i="15"/>
  <c r="U45" i="15" s="1"/>
  <c r="S44" i="15"/>
  <c r="U44" i="15" s="1"/>
  <c r="V43" i="15" s="1"/>
  <c r="S43" i="15"/>
  <c r="U43" i="15" s="1"/>
  <c r="S42" i="15"/>
  <c r="U42" i="15" s="1"/>
  <c r="V41" i="15" s="1"/>
  <c r="S41" i="15"/>
  <c r="U41" i="15" s="1"/>
  <c r="V40" i="15" s="1"/>
  <c r="W40" i="15" s="1"/>
  <c r="Y40" i="15" s="1"/>
  <c r="S40" i="15"/>
  <c r="U40" i="15" s="1"/>
  <c r="V39" i="15" s="1"/>
  <c r="S39" i="15"/>
  <c r="U39" i="15" s="1"/>
  <c r="V38" i="15" s="1"/>
  <c r="W38" i="15" s="1"/>
  <c r="Y38" i="15" s="1"/>
  <c r="S38" i="15"/>
  <c r="U38" i="15" s="1"/>
  <c r="V37" i="15" s="1"/>
  <c r="S37" i="15"/>
  <c r="U37" i="15" s="1"/>
  <c r="S36" i="15"/>
  <c r="U36" i="15" s="1"/>
  <c r="V35" i="15" s="1"/>
  <c r="S35" i="15"/>
  <c r="U35" i="15" s="1"/>
  <c r="V34" i="15" s="1"/>
  <c r="W34" i="15" s="1"/>
  <c r="Y34" i="15" s="1"/>
  <c r="S34" i="15"/>
  <c r="U34" i="15" s="1"/>
  <c r="V33" i="15" s="1"/>
  <c r="S33" i="15"/>
  <c r="U33" i="15" s="1"/>
  <c r="S32" i="15"/>
  <c r="U32" i="15" s="1"/>
  <c r="V31" i="15" s="1"/>
  <c r="S31" i="15"/>
  <c r="U31" i="15" s="1"/>
  <c r="V30" i="15" s="1"/>
  <c r="W30" i="15" s="1"/>
  <c r="Y30" i="15" s="1"/>
  <c r="S30" i="15"/>
  <c r="U30" i="15" s="1"/>
  <c r="V29" i="15" s="1"/>
  <c r="S29" i="15"/>
  <c r="U29" i="15" s="1"/>
  <c r="V28" i="15" s="1"/>
  <c r="W28" i="15" s="1"/>
  <c r="Y28" i="15" s="1"/>
  <c r="S28" i="15"/>
  <c r="U28" i="15" s="1"/>
  <c r="V27" i="15" s="1"/>
  <c r="S27" i="15"/>
  <c r="U27" i="15" s="1"/>
  <c r="V26" i="15" s="1"/>
  <c r="W26" i="15" s="1"/>
  <c r="Y26" i="15" s="1"/>
  <c r="S26" i="15"/>
  <c r="U26" i="15" s="1"/>
  <c r="V25" i="15" s="1"/>
  <c r="S25" i="15"/>
  <c r="U25" i="15" s="1"/>
  <c r="S24" i="15"/>
  <c r="U24" i="15" s="1"/>
  <c r="V23" i="15" s="1"/>
  <c r="S23" i="15"/>
  <c r="U23" i="15" s="1"/>
  <c r="S22" i="15"/>
  <c r="U22" i="15" s="1"/>
  <c r="V21" i="15" s="1"/>
  <c r="S21" i="15"/>
  <c r="U21" i="15" s="1"/>
  <c r="V20" i="15" s="1"/>
  <c r="W20" i="15" s="1"/>
  <c r="Y20" i="15" s="1"/>
  <c r="S20" i="15"/>
  <c r="U20" i="15" s="1"/>
  <c r="V19" i="15" s="1"/>
  <c r="S19" i="15"/>
  <c r="U19" i="15" s="1"/>
  <c r="S18" i="15"/>
  <c r="U18" i="15" s="1"/>
  <c r="V17" i="15" s="1"/>
  <c r="S17" i="15"/>
  <c r="U17" i="15" s="1"/>
  <c r="S16" i="15"/>
  <c r="U16" i="15" s="1"/>
  <c r="V15" i="15" s="1"/>
  <c r="S15" i="15"/>
  <c r="U15" i="15" s="1"/>
  <c r="V14" i="15" s="1"/>
  <c r="W14" i="15" s="1"/>
  <c r="Y14" i="15" s="1"/>
  <c r="S14" i="15"/>
  <c r="U14" i="15" s="1"/>
  <c r="V13" i="15" s="1"/>
  <c r="S13" i="15"/>
  <c r="U13" i="15" s="1"/>
  <c r="S12" i="15"/>
  <c r="U12" i="15" s="1"/>
  <c r="V11" i="15" s="1"/>
  <c r="S11" i="15"/>
  <c r="U11" i="15" s="1"/>
  <c r="S10" i="15"/>
  <c r="U10" i="15" s="1"/>
  <c r="V9" i="15" s="1"/>
  <c r="S9" i="15"/>
  <c r="U9" i="15" s="1"/>
  <c r="V6" i="15" s="1"/>
  <c r="W6" i="15" s="1"/>
  <c r="Y6" i="15" s="1"/>
  <c r="S8" i="15"/>
  <c r="U8" i="15" s="1"/>
  <c r="V7" i="15" s="1"/>
  <c r="S7" i="15"/>
  <c r="U7" i="15" s="1"/>
  <c r="S6" i="15"/>
  <c r="U6" i="15" s="1"/>
  <c r="V5" i="15" s="1"/>
  <c r="S5" i="15"/>
  <c r="U5" i="15" s="1"/>
  <c r="S4" i="15"/>
  <c r="U4" i="15" s="1"/>
  <c r="V3" i="15" s="1"/>
  <c r="S3" i="15"/>
  <c r="U3" i="15" s="1"/>
  <c r="Y40" i="18" l="1"/>
  <c r="U37" i="18"/>
  <c r="V36" i="18" s="1"/>
  <c r="W36" i="18" s="1"/>
  <c r="Y36" i="18" s="1"/>
  <c r="AG51" i="18"/>
  <c r="AG53" i="18"/>
  <c r="AO51" i="18"/>
  <c r="W9" i="18"/>
  <c r="Y9" i="18" s="1"/>
  <c r="W65" i="18"/>
  <c r="Y65" i="18" s="1"/>
  <c r="W41" i="18"/>
  <c r="Y41" i="18" s="1"/>
  <c r="W109" i="18"/>
  <c r="Y109" i="18" s="1"/>
  <c r="W93" i="18"/>
  <c r="Y93" i="18" s="1"/>
  <c r="W87" i="18"/>
  <c r="Y87" i="18" s="1"/>
  <c r="V86" i="18"/>
  <c r="W86" i="18" s="1"/>
  <c r="Y86" i="18" s="1"/>
  <c r="W29" i="18"/>
  <c r="Y29" i="18" s="1"/>
  <c r="W79" i="18"/>
  <c r="Y79" i="18" s="1"/>
  <c r="V78" i="18"/>
  <c r="W78" i="18" s="1"/>
  <c r="Y78" i="18" s="1"/>
  <c r="V104" i="18"/>
  <c r="W104" i="18" s="1"/>
  <c r="Y104" i="18" s="1"/>
  <c r="W105" i="18"/>
  <c r="Y105" i="18" s="1"/>
  <c r="W67" i="18"/>
  <c r="Y67" i="18" s="1"/>
  <c r="V66" i="18"/>
  <c r="W66" i="18" s="1"/>
  <c r="Y66" i="18" s="1"/>
  <c r="W99" i="18"/>
  <c r="Y99" i="18" s="1"/>
  <c r="V98" i="18"/>
  <c r="W98" i="18" s="1"/>
  <c r="Y98" i="18" s="1"/>
  <c r="V48" i="18"/>
  <c r="W48" i="18" s="1"/>
  <c r="W27" i="18"/>
  <c r="Y27" i="18" s="1"/>
  <c r="W51" i="18"/>
  <c r="Y51" i="18" s="1"/>
  <c r="W15" i="18"/>
  <c r="Y15" i="18" s="1"/>
  <c r="W3" i="18"/>
  <c r="W7" i="18"/>
  <c r="Y7" i="18" s="1"/>
  <c r="W91" i="18"/>
  <c r="Y91" i="18" s="1"/>
  <c r="V46" i="18"/>
  <c r="W46" i="18" s="1"/>
  <c r="W47" i="18"/>
  <c r="V60" i="18"/>
  <c r="W60" i="18" s="1"/>
  <c r="Y60" i="18" s="1"/>
  <c r="W61" i="18"/>
  <c r="Y61" i="18" s="1"/>
  <c r="W75" i="18"/>
  <c r="Y75" i="18" s="1"/>
  <c r="V74" i="18"/>
  <c r="W74" i="18" s="1"/>
  <c r="Y74" i="18" s="1"/>
  <c r="W81" i="18"/>
  <c r="Y81" i="18" s="1"/>
  <c r="V80" i="18"/>
  <c r="W80" i="18" s="1"/>
  <c r="Y80" i="18" s="1"/>
  <c r="W39" i="18"/>
  <c r="Y39" i="18" s="1"/>
  <c r="V38" i="18"/>
  <c r="W38" i="18" s="1"/>
  <c r="Y38" i="18" s="1"/>
  <c r="V56" i="18"/>
  <c r="W56" i="18" s="1"/>
  <c r="Y56" i="18" s="1"/>
  <c r="W57" i="18"/>
  <c r="Y57" i="18" s="1"/>
  <c r="V16" i="18"/>
  <c r="W16" i="18" s="1"/>
  <c r="Y16" i="18" s="1"/>
  <c r="W17" i="18"/>
  <c r="Y17" i="18" s="1"/>
  <c r="W77" i="18"/>
  <c r="Y77" i="18" s="1"/>
  <c r="V76" i="18"/>
  <c r="W76" i="18" s="1"/>
  <c r="Y76" i="18" s="1"/>
  <c r="V32" i="18"/>
  <c r="W32" i="18" s="1"/>
  <c r="Y32" i="18" s="1"/>
  <c r="W33" i="18"/>
  <c r="Y33" i="18" s="1"/>
  <c r="W31" i="18"/>
  <c r="Y31" i="18" s="1"/>
  <c r="V30" i="18"/>
  <c r="W30" i="18" s="1"/>
  <c r="Y30" i="18" s="1"/>
  <c r="W85" i="18"/>
  <c r="Y85" i="18" s="1"/>
  <c r="V84" i="18"/>
  <c r="W84" i="18" s="1"/>
  <c r="Y84" i="18" s="1"/>
  <c r="W23" i="18"/>
  <c r="Y23" i="18" s="1"/>
  <c r="V22" i="18"/>
  <c r="W22" i="18" s="1"/>
  <c r="Y22" i="18" s="1"/>
  <c r="W5" i="18"/>
  <c r="Y5" i="18" s="1"/>
  <c r="V4" i="18"/>
  <c r="W4" i="18" s="1"/>
  <c r="Y4" i="18" s="1"/>
  <c r="W25" i="18"/>
  <c r="Y25" i="18" s="1"/>
  <c r="AO53" i="18"/>
  <c r="W55" i="18"/>
  <c r="Y55" i="18" s="1"/>
  <c r="W59" i="18"/>
  <c r="Y59" i="18" s="1"/>
  <c r="W63" i="18"/>
  <c r="Y63" i="18" s="1"/>
  <c r="W69" i="18"/>
  <c r="Y69" i="18" s="1"/>
  <c r="V110" i="18"/>
  <c r="W110" i="18" s="1"/>
  <c r="Y110" i="18" s="1"/>
  <c r="W111" i="18"/>
  <c r="Y111" i="18" s="1"/>
  <c r="V8" i="18"/>
  <c r="W8" i="18" s="1"/>
  <c r="Y8" i="18" s="1"/>
  <c r="W13" i="18"/>
  <c r="W19" i="18"/>
  <c r="Y19" i="18" s="1"/>
  <c r="W35" i="18"/>
  <c r="Y35" i="18" s="1"/>
  <c r="V50" i="18"/>
  <c r="W50" i="18" s="1"/>
  <c r="Y50" i="18" s="1"/>
  <c r="W71" i="18"/>
  <c r="Y71" i="18" s="1"/>
  <c r="W21" i="18"/>
  <c r="Y21" i="18" s="1"/>
  <c r="W45" i="18"/>
  <c r="Y45" i="18" s="1"/>
  <c r="W83" i="18"/>
  <c r="Y83" i="18" s="1"/>
  <c r="W95" i="18"/>
  <c r="Y95" i="18" s="1"/>
  <c r="W89" i="18"/>
  <c r="Y89" i="18" s="1"/>
  <c r="W53" i="18"/>
  <c r="Y53" i="18" s="1"/>
  <c r="V52" i="18"/>
  <c r="W52" i="18" s="1"/>
  <c r="Y52" i="18" s="1"/>
  <c r="W11" i="18"/>
  <c r="Y11" i="18" s="1"/>
  <c r="W43" i="18"/>
  <c r="Y43" i="18" s="1"/>
  <c r="V42" i="18"/>
  <c r="W42" i="18" s="1"/>
  <c r="W107" i="18"/>
  <c r="Y107" i="18" s="1"/>
  <c r="V106" i="18"/>
  <c r="W106" i="18" s="1"/>
  <c r="Y106" i="18" s="1"/>
  <c r="V112" i="18"/>
  <c r="W112" i="18" s="1"/>
  <c r="Y112" i="18" s="1"/>
  <c r="W113" i="18"/>
  <c r="Y113" i="18" s="1"/>
  <c r="W97" i="18"/>
  <c r="Y97" i="18" s="1"/>
  <c r="W101" i="18"/>
  <c r="Y101" i="18" s="1"/>
  <c r="V96" i="18"/>
  <c r="W96" i="18" s="1"/>
  <c r="Y96" i="18" s="1"/>
  <c r="W103" i="18"/>
  <c r="Y103" i="18" s="1"/>
  <c r="W105" i="15"/>
  <c r="Y105" i="15" s="1"/>
  <c r="V104" i="15"/>
  <c r="W104" i="15" s="1"/>
  <c r="Y104" i="15" s="1"/>
  <c r="W204" i="15"/>
  <c r="Y204" i="15" s="1"/>
  <c r="W140" i="15"/>
  <c r="Y140" i="15" s="1"/>
  <c r="W212" i="15"/>
  <c r="Y212" i="15" s="1"/>
  <c r="W188" i="15"/>
  <c r="Y188" i="15" s="1"/>
  <c r="W132" i="15"/>
  <c r="Y132" i="15" s="1"/>
  <c r="W39" i="15"/>
  <c r="Y39" i="15" s="1"/>
  <c r="W43" i="15"/>
  <c r="Y43" i="15" s="1"/>
  <c r="V42" i="15"/>
  <c r="W42" i="15" s="1"/>
  <c r="Y42" i="15" s="1"/>
  <c r="W228" i="15"/>
  <c r="Y228" i="15" s="1"/>
  <c r="V227" i="15"/>
  <c r="W227" i="15" s="1"/>
  <c r="Y227" i="15" s="1"/>
  <c r="V229" i="15"/>
  <c r="W229" i="15" s="1"/>
  <c r="Y229" i="15" s="1"/>
  <c r="W230" i="15"/>
  <c r="Y230" i="15" s="1"/>
  <c r="W11" i="15"/>
  <c r="Y11" i="15" s="1"/>
  <c r="V10" i="15"/>
  <c r="W10" i="15" s="1"/>
  <c r="Y10" i="15" s="1"/>
  <c r="V98" i="15"/>
  <c r="W98" i="15" s="1"/>
  <c r="Y98" i="15" s="1"/>
  <c r="W99" i="15"/>
  <c r="Y99" i="15" s="1"/>
  <c r="W124" i="15"/>
  <c r="Y124" i="15" s="1"/>
  <c r="W172" i="15"/>
  <c r="Y172" i="15" s="1"/>
  <c r="W41" i="15"/>
  <c r="Y41" i="15" s="1"/>
  <c r="W148" i="15"/>
  <c r="Y148" i="15" s="1"/>
  <c r="W37" i="15"/>
  <c r="Y37" i="15" s="1"/>
  <c r="W9" i="15"/>
  <c r="Y9" i="15" s="1"/>
  <c r="W53" i="15"/>
  <c r="Y53" i="15" s="1"/>
  <c r="W142" i="15"/>
  <c r="Y142" i="15" s="1"/>
  <c r="W91" i="15"/>
  <c r="Y91" i="15" s="1"/>
  <c r="W164" i="15"/>
  <c r="Y164" i="15" s="1"/>
  <c r="W180" i="15"/>
  <c r="Y180" i="15" s="1"/>
  <c r="W31" i="15"/>
  <c r="Y31" i="15" s="1"/>
  <c r="W57" i="15"/>
  <c r="Y57" i="15" s="1"/>
  <c r="W146" i="15"/>
  <c r="Y146" i="15" s="1"/>
  <c r="W220" i="15"/>
  <c r="Y220" i="15" s="1"/>
  <c r="W196" i="15"/>
  <c r="Y196" i="15" s="1"/>
  <c r="W3" i="15"/>
  <c r="Y3" i="15" s="1"/>
  <c r="W61" i="15"/>
  <c r="Y61" i="15" s="1"/>
  <c r="W15" i="15"/>
  <c r="Y15" i="15" s="1"/>
  <c r="W156" i="15"/>
  <c r="Y156" i="15" s="1"/>
  <c r="W101" i="15"/>
  <c r="Y101" i="15" s="1"/>
  <c r="W83" i="15"/>
  <c r="Y83" i="15" s="1"/>
  <c r="W65" i="15"/>
  <c r="Y65" i="15" s="1"/>
  <c r="V22" i="15"/>
  <c r="W22" i="15" s="1"/>
  <c r="Y22" i="15" s="1"/>
  <c r="W23" i="15"/>
  <c r="Y23" i="15" s="1"/>
  <c r="W29" i="15"/>
  <c r="Y29" i="15" s="1"/>
  <c r="W7" i="15"/>
  <c r="Y7" i="15" s="1"/>
  <c r="W5" i="15"/>
  <c r="Y5" i="15" s="1"/>
  <c r="V4" i="15"/>
  <c r="W4" i="15" s="1"/>
  <c r="W17" i="15"/>
  <c r="Y17" i="15" s="1"/>
  <c r="V16" i="15"/>
  <c r="W16" i="15" s="1"/>
  <c r="Y16" i="15" s="1"/>
  <c r="V84" i="15"/>
  <c r="W84" i="15" s="1"/>
  <c r="Y84" i="15" s="1"/>
  <c r="W85" i="15"/>
  <c r="Y85" i="15" s="1"/>
  <c r="V94" i="15"/>
  <c r="W94" i="15" s="1"/>
  <c r="Y94" i="15" s="1"/>
  <c r="W95" i="15"/>
  <c r="Y95" i="15" s="1"/>
  <c r="V12" i="15"/>
  <c r="W12" i="15" s="1"/>
  <c r="Y12" i="15" s="1"/>
  <c r="W13" i="15"/>
  <c r="W45" i="15"/>
  <c r="Y45" i="15" s="1"/>
  <c r="V44" i="15"/>
  <c r="W44" i="15" s="1"/>
  <c r="Y44" i="15" s="1"/>
  <c r="W75" i="15"/>
  <c r="Y75" i="15" s="1"/>
  <c r="V165" i="15"/>
  <c r="W165" i="15" s="1"/>
  <c r="Y165" i="15" s="1"/>
  <c r="W166" i="15"/>
  <c r="Y166" i="15" s="1"/>
  <c r="V197" i="15"/>
  <c r="W197" i="15" s="1"/>
  <c r="Y197" i="15" s="1"/>
  <c r="W198" i="15"/>
  <c r="Y198" i="15" s="1"/>
  <c r="V221" i="15"/>
  <c r="W221" i="15" s="1"/>
  <c r="Y221" i="15" s="1"/>
  <c r="W222" i="15"/>
  <c r="Y222" i="15" s="1"/>
  <c r="V24" i="15"/>
  <c r="W24" i="15" s="1"/>
  <c r="Y24" i="15" s="1"/>
  <c r="W25" i="15"/>
  <c r="Y25" i="15" s="1"/>
  <c r="W126" i="15"/>
  <c r="Y126" i="15" s="1"/>
  <c r="V123" i="15"/>
  <c r="W123" i="15" s="1"/>
  <c r="Y123" i="15" s="1"/>
  <c r="W122" i="15"/>
  <c r="Y122" i="15" s="1"/>
  <c r="V121" i="15"/>
  <c r="W121" i="15" s="1"/>
  <c r="Y121" i="15" s="1"/>
  <c r="V199" i="15"/>
  <c r="W199" i="15" s="1"/>
  <c r="Y199" i="15" s="1"/>
  <c r="W200" i="15"/>
  <c r="Y200" i="15" s="1"/>
  <c r="W21" i="15"/>
  <c r="Y21" i="15" s="1"/>
  <c r="V18" i="15"/>
  <c r="W18" i="15" s="1"/>
  <c r="Y18" i="15" s="1"/>
  <c r="W19" i="15"/>
  <c r="Y19" i="15" s="1"/>
  <c r="W69" i="15"/>
  <c r="Y69" i="15" s="1"/>
  <c r="V68" i="15"/>
  <c r="W68" i="15" s="1"/>
  <c r="Y68" i="15" s="1"/>
  <c r="V86" i="15"/>
  <c r="W86" i="15" s="1"/>
  <c r="Y86" i="15" s="1"/>
  <c r="W87" i="15"/>
  <c r="Y87" i="15" s="1"/>
  <c r="W97" i="15"/>
  <c r="Y97" i="15" s="1"/>
  <c r="V96" i="15"/>
  <c r="W96" i="15" s="1"/>
  <c r="Y96" i="15" s="1"/>
  <c r="V50" i="15"/>
  <c r="W50" i="15" s="1"/>
  <c r="Y50" i="15" s="1"/>
  <c r="W51" i="15"/>
  <c r="Y51" i="15" s="1"/>
  <c r="W59" i="15"/>
  <c r="Y59" i="15" s="1"/>
  <c r="V58" i="15"/>
  <c r="W58" i="15" s="1"/>
  <c r="Y58" i="15" s="1"/>
  <c r="W128" i="15"/>
  <c r="Y128" i="15" s="1"/>
  <c r="V125" i="15"/>
  <c r="W125" i="15" s="1"/>
  <c r="Y125" i="15" s="1"/>
  <c r="V127" i="15"/>
  <c r="W127" i="15" s="1"/>
  <c r="Y127" i="15" s="1"/>
  <c r="V223" i="15"/>
  <c r="W223" i="15" s="1"/>
  <c r="Y223" i="15" s="1"/>
  <c r="W224" i="15"/>
  <c r="Y224" i="15" s="1"/>
  <c r="V32" i="15"/>
  <c r="W32" i="15" s="1"/>
  <c r="Y32" i="15" s="1"/>
  <c r="W33" i="15"/>
  <c r="Y33" i="15" s="1"/>
  <c r="V151" i="15"/>
  <c r="W151" i="15" s="1"/>
  <c r="Y151" i="15" s="1"/>
  <c r="W152" i="15"/>
  <c r="Y152" i="15" s="1"/>
  <c r="V92" i="15"/>
  <c r="W92" i="15" s="1"/>
  <c r="Y92" i="15" s="1"/>
  <c r="W93" i="15"/>
  <c r="Y93" i="15" s="1"/>
  <c r="V133" i="15"/>
  <c r="W133" i="15" s="1"/>
  <c r="Y133" i="15" s="1"/>
  <c r="W134" i="15"/>
  <c r="Y134" i="15" s="1"/>
  <c r="V183" i="15"/>
  <c r="W183" i="15" s="1"/>
  <c r="Y183" i="15" s="1"/>
  <c r="W184" i="15"/>
  <c r="Y184" i="15" s="1"/>
  <c r="W35" i="15"/>
  <c r="Y35" i="15" s="1"/>
  <c r="V66" i="15"/>
  <c r="W66" i="15" s="1"/>
  <c r="Y66" i="15" s="1"/>
  <c r="W67" i="15"/>
  <c r="Y67" i="15" s="1"/>
  <c r="W103" i="15"/>
  <c r="Y103" i="15" s="1"/>
  <c r="V157" i="15"/>
  <c r="W157" i="15" s="1"/>
  <c r="Y157" i="15" s="1"/>
  <c r="W158" i="15"/>
  <c r="Y158" i="15" s="1"/>
  <c r="V8" i="15"/>
  <c r="W8" i="15" s="1"/>
  <c r="Y8" i="15" s="1"/>
  <c r="W79" i="15"/>
  <c r="Y79" i="15" s="1"/>
  <c r="W210" i="15"/>
  <c r="Y210" i="15" s="1"/>
  <c r="V215" i="15"/>
  <c r="W215" i="15" s="1"/>
  <c r="Y215" i="15" s="1"/>
  <c r="W216" i="15"/>
  <c r="Y216" i="15" s="1"/>
  <c r="W55" i="15"/>
  <c r="Y55" i="15" s="1"/>
  <c r="V54" i="15"/>
  <c r="W54" i="15" s="1"/>
  <c r="Y54" i="15" s="1"/>
  <c r="W178" i="15"/>
  <c r="Y178" i="15" s="1"/>
  <c r="V177" i="15"/>
  <c r="W177" i="15" s="1"/>
  <c r="Y177" i="15" s="1"/>
  <c r="U107" i="15"/>
  <c r="V70" i="15"/>
  <c r="W70" i="15" s="1"/>
  <c r="Y70" i="15" s="1"/>
  <c r="W71" i="15"/>
  <c r="Y71" i="15" s="1"/>
  <c r="W81" i="15"/>
  <c r="Y81" i="15" s="1"/>
  <c r="V80" i="15"/>
  <c r="W80" i="15" s="1"/>
  <c r="Y80" i="15" s="1"/>
  <c r="W89" i="15"/>
  <c r="Y89" i="15" s="1"/>
  <c r="V88" i="15"/>
  <c r="W88" i="15" s="1"/>
  <c r="Y88" i="15" s="1"/>
  <c r="W138" i="15"/>
  <c r="Y138" i="15" s="1"/>
  <c r="V143" i="15"/>
  <c r="W143" i="15" s="1"/>
  <c r="Y143" i="15" s="1"/>
  <c r="W144" i="15"/>
  <c r="Y144" i="15" s="1"/>
  <c r="V149" i="15"/>
  <c r="W149" i="15" s="1"/>
  <c r="Y149" i="15" s="1"/>
  <c r="W150" i="15"/>
  <c r="Y150" i="15" s="1"/>
  <c r="V175" i="15"/>
  <c r="W175" i="15" s="1"/>
  <c r="Y175" i="15" s="1"/>
  <c r="W176" i="15"/>
  <c r="Y176" i="15" s="1"/>
  <c r="V191" i="15"/>
  <c r="W191" i="15" s="1"/>
  <c r="Y191" i="15" s="1"/>
  <c r="W192" i="15"/>
  <c r="Y192" i="15" s="1"/>
  <c r="V36" i="15"/>
  <c r="W36" i="15" s="1"/>
  <c r="Y36" i="15" s="1"/>
  <c r="W77" i="15"/>
  <c r="Y77" i="15" s="1"/>
  <c r="V135" i="15"/>
  <c r="W135" i="15" s="1"/>
  <c r="Y135" i="15" s="1"/>
  <c r="W136" i="15"/>
  <c r="Y136" i="15" s="1"/>
  <c r="W226" i="15"/>
  <c r="Y226" i="15" s="1"/>
  <c r="V225" i="15"/>
  <c r="W225" i="15" s="1"/>
  <c r="Y225" i="15" s="1"/>
  <c r="W47" i="15"/>
  <c r="Y47" i="15" s="1"/>
  <c r="V46" i="15"/>
  <c r="W46" i="15" s="1"/>
  <c r="Y46" i="15" s="1"/>
  <c r="V159" i="15"/>
  <c r="W159" i="15" s="1"/>
  <c r="Y159" i="15" s="1"/>
  <c r="W160" i="15"/>
  <c r="Y160" i="15" s="1"/>
  <c r="W206" i="15"/>
  <c r="Y206" i="15" s="1"/>
  <c r="W27" i="15"/>
  <c r="Y27" i="15" s="1"/>
  <c r="W49" i="15"/>
  <c r="Y49" i="15" s="1"/>
  <c r="V48" i="15"/>
  <c r="W48" i="15" s="1"/>
  <c r="Y48" i="15" s="1"/>
  <c r="W130" i="15"/>
  <c r="V129" i="15"/>
  <c r="W129" i="15" s="1"/>
  <c r="Y129" i="15" s="1"/>
  <c r="W154" i="15"/>
  <c r="Y154" i="15" s="1"/>
  <c r="W202" i="15"/>
  <c r="Y202" i="15" s="1"/>
  <c r="V201" i="15"/>
  <c r="W201" i="15" s="1"/>
  <c r="Y201" i="15" s="1"/>
  <c r="V62" i="15"/>
  <c r="W62" i="15" s="1"/>
  <c r="Y62" i="15" s="1"/>
  <c r="W63" i="15"/>
  <c r="Y63" i="15" s="1"/>
  <c r="W162" i="15"/>
  <c r="Y162" i="15" s="1"/>
  <c r="V161" i="15"/>
  <c r="W161" i="15" s="1"/>
  <c r="Y161" i="15" s="1"/>
  <c r="V167" i="15"/>
  <c r="W167" i="15" s="1"/>
  <c r="Y167" i="15" s="1"/>
  <c r="W168" i="15"/>
  <c r="Y168" i="15" s="1"/>
  <c r="V173" i="15"/>
  <c r="W173" i="15" s="1"/>
  <c r="Y173" i="15" s="1"/>
  <c r="W174" i="15"/>
  <c r="Y174" i="15" s="1"/>
  <c r="W182" i="15"/>
  <c r="Y182" i="15" s="1"/>
  <c r="V207" i="15"/>
  <c r="W207" i="15" s="1"/>
  <c r="Y207" i="15" s="1"/>
  <c r="W208" i="15"/>
  <c r="Y208" i="15" s="1"/>
  <c r="W214" i="15"/>
  <c r="Y214" i="15" s="1"/>
  <c r="W186" i="15"/>
  <c r="Y186" i="15" s="1"/>
  <c r="W120" i="15"/>
  <c r="W218" i="15"/>
  <c r="Y218" i="15" s="1"/>
  <c r="W194" i="15"/>
  <c r="Y194" i="15" s="1"/>
  <c r="U232" i="15"/>
  <c r="V231" i="15" s="1"/>
  <c r="W231" i="15" s="1"/>
  <c r="Y231" i="15" s="1"/>
  <c r="W170" i="15"/>
  <c r="Y170" i="15" s="1"/>
  <c r="W37" i="18" l="1"/>
  <c r="Y37" i="18" s="1"/>
  <c r="U115" i="18"/>
  <c r="V114" i="18" s="1"/>
  <c r="W114" i="18" s="1"/>
  <c r="Y114" i="18" s="1"/>
  <c r="Y46" i="18"/>
  <c r="Y47" i="18"/>
  <c r="Y42" i="18"/>
  <c r="Y48" i="18"/>
  <c r="Y3" i="18"/>
  <c r="Y13" i="18"/>
  <c r="W233" i="15"/>
  <c r="Y130" i="15"/>
  <c r="Y120" i="15"/>
  <c r="W232" i="15"/>
  <c r="Y13" i="15"/>
  <c r="W108" i="15"/>
  <c r="Y4" i="15"/>
  <c r="Y107" i="15" s="1"/>
  <c r="W107" i="15"/>
  <c r="W115" i="18" l="1"/>
  <c r="W116" i="18"/>
  <c r="Y115" i="18"/>
  <c r="Y232" i="15"/>
  <c r="Y235" i="15" s="1"/>
  <c r="V140" i="26"/>
</calcChain>
</file>

<file path=xl/sharedStrings.xml><?xml version="1.0" encoding="utf-8"?>
<sst xmlns="http://schemas.openxmlformats.org/spreadsheetml/2006/main" count="1461" uniqueCount="148">
  <si>
    <t>IN</t>
  </si>
  <si>
    <t>OUT</t>
  </si>
  <si>
    <t>KG's</t>
  </si>
  <si>
    <t>Item Description</t>
  </si>
  <si>
    <t>Unit</t>
  </si>
  <si>
    <t>Actual Count Beginning</t>
  </si>
  <si>
    <t>Naga Purchases</t>
  </si>
  <si>
    <t xml:space="preserve">Previous Audit Adj.
</t>
  </si>
  <si>
    <t xml:space="preserve">POS Sales 
</t>
  </si>
  <si>
    <t>Previous Audit Adj.</t>
  </si>
  <si>
    <t>Ending Invty</t>
  </si>
  <si>
    <t>Actual Count Ending Invty</t>
  </si>
  <si>
    <t>Variance</t>
  </si>
  <si>
    <t>Conversion</t>
  </si>
  <si>
    <t>Adjusted Variance</t>
  </si>
  <si>
    <t>Price</t>
  </si>
  <si>
    <t>Total</t>
  </si>
  <si>
    <t>Aves 10</t>
  </si>
  <si>
    <t>Bag</t>
  </si>
  <si>
    <t>Kg's</t>
  </si>
  <si>
    <t>Aves 20 Crumble</t>
  </si>
  <si>
    <t>Aves 20 Pellets</t>
  </si>
  <si>
    <t>Aves 30</t>
  </si>
  <si>
    <t>Aves 35 25kgs</t>
  </si>
  <si>
    <t>Aves 40 25kgs</t>
  </si>
  <si>
    <t>Duck Layer Pellets</t>
  </si>
  <si>
    <t>HOG FINISHER PLUS</t>
  </si>
  <si>
    <t>HOG GESTA PLUS</t>
  </si>
  <si>
    <t>HOG GROWER PLUS</t>
  </si>
  <si>
    <t>HOG LACTA PLUS</t>
  </si>
  <si>
    <t>HOG STARTER PLUS</t>
  </si>
  <si>
    <t>PDP 3mm</t>
  </si>
  <si>
    <t>PDP 4mm</t>
  </si>
  <si>
    <t>Pre-Starter 25kg</t>
  </si>
  <si>
    <t>STARTER ADVANTAGE</t>
  </si>
  <si>
    <t>GROWER ADVANTAGE</t>
  </si>
  <si>
    <t>FINISHER ADVANTAGE</t>
  </si>
  <si>
    <t>GESTA ADVANTAGE</t>
  </si>
  <si>
    <t>LACTA ADVANTAGE</t>
  </si>
  <si>
    <t>LAYER Chick Grower Crumble Advantage</t>
  </si>
  <si>
    <t>Layer Chick Booster Crumble</t>
  </si>
  <si>
    <t>Layer Chick Starter Crumble</t>
  </si>
  <si>
    <t>Layer Chick Grower Crumble</t>
  </si>
  <si>
    <t xml:space="preserve">Layer Mash 2 </t>
  </si>
  <si>
    <t>Layer Mash 3</t>
  </si>
  <si>
    <t xml:space="preserve">Layer Mash 3 </t>
  </si>
  <si>
    <t>Layer Mash 4</t>
  </si>
  <si>
    <t>LM1 Calibre</t>
  </si>
  <si>
    <t>LM2 Calibre</t>
  </si>
  <si>
    <t>LM3 Calibre</t>
  </si>
  <si>
    <t>Layer 1 Calibre - Short Pellets 3mm</t>
  </si>
  <si>
    <t>Layer 2 Calibre - Short Pellets 3mm</t>
  </si>
  <si>
    <t>Layer 3 Calibre - Short Pellets 3mm</t>
  </si>
  <si>
    <t>Broiler Booster Crumble</t>
  </si>
  <si>
    <t>Broiler Starter Crumble</t>
  </si>
  <si>
    <t>Broiler Finisher Crumble</t>
  </si>
  <si>
    <t>BROILER Advantage</t>
  </si>
  <si>
    <t>Broiler Booster Crumble Advantage</t>
  </si>
  <si>
    <t>Broiler Starter Crumble Advantage</t>
  </si>
  <si>
    <t>Broiler Finisher Crumble Advantage</t>
  </si>
  <si>
    <t>Specialty Feeds</t>
  </si>
  <si>
    <t>Quail Layer Mash</t>
  </si>
  <si>
    <t>Quail Layer Crumble</t>
  </si>
  <si>
    <t>Pigeon Brown</t>
  </si>
  <si>
    <t>Pigeon Red</t>
  </si>
  <si>
    <t>Timestamped
(Beginning)</t>
  </si>
  <si>
    <t>Timestamped 
(Ending)</t>
  </si>
  <si>
    <t>AR CLOUD Sales</t>
  </si>
  <si>
    <t>Layer Chick Grower Crumble - PLUS</t>
  </si>
  <si>
    <t>Aves 25 Pellets</t>
  </si>
  <si>
    <r>
      <rPr>
        <b/>
        <sz val="11"/>
        <color rgb="FFFF0000"/>
        <rFont val="Calibri"/>
        <family val="2"/>
        <scheme val="minor"/>
      </rPr>
      <t xml:space="preserve">CALIBRE  </t>
    </r>
    <r>
      <rPr>
        <sz val="11"/>
        <color theme="1"/>
        <rFont val="Calibri"/>
        <family val="2"/>
        <scheme val="minor"/>
      </rPr>
      <t xml:space="preserve">HOG FINISHER </t>
    </r>
  </si>
  <si>
    <r>
      <rPr>
        <b/>
        <sz val="11"/>
        <color rgb="FFFF0000"/>
        <rFont val="Calibri"/>
        <family val="2"/>
        <scheme val="minor"/>
      </rPr>
      <t xml:space="preserve">CALIBRE </t>
    </r>
    <r>
      <rPr>
        <sz val="11"/>
        <color theme="1"/>
        <rFont val="Calibri"/>
        <family val="2"/>
        <scheme val="minor"/>
      </rPr>
      <t xml:space="preserve">HOG GESTA </t>
    </r>
  </si>
  <si>
    <t>Hog Booster 1x20 PLUS</t>
  </si>
  <si>
    <t>Hog Booster 10kg PLUS</t>
  </si>
  <si>
    <r>
      <rPr>
        <b/>
        <sz val="11"/>
        <color rgb="FFFF0000"/>
        <rFont val="Calibri"/>
        <family val="2"/>
        <scheme val="minor"/>
      </rPr>
      <t xml:space="preserve">CALIBRE </t>
    </r>
    <r>
      <rPr>
        <sz val="11"/>
        <color theme="1"/>
        <rFont val="Calibri"/>
        <family val="2"/>
        <scheme val="minor"/>
      </rPr>
      <t xml:space="preserve"> HOG GROWER </t>
    </r>
  </si>
  <si>
    <r>
      <rPr>
        <b/>
        <sz val="11"/>
        <color rgb="FFFF0000"/>
        <rFont val="Calibri"/>
        <family val="2"/>
        <scheme val="minor"/>
      </rPr>
      <t xml:space="preserve">CALIBRE </t>
    </r>
    <r>
      <rPr>
        <sz val="11"/>
        <color theme="1"/>
        <rFont val="Calibri"/>
        <family val="2"/>
        <scheme val="minor"/>
      </rPr>
      <t xml:space="preserve"> HOG GROWER</t>
    </r>
  </si>
  <si>
    <r>
      <rPr>
        <b/>
        <sz val="11"/>
        <color rgb="FFFF0000"/>
        <rFont val="Calibri"/>
        <family val="2"/>
        <scheme val="minor"/>
      </rPr>
      <t>CALIBRE</t>
    </r>
    <r>
      <rPr>
        <sz val="11"/>
        <color theme="1"/>
        <rFont val="Calibri"/>
        <family val="2"/>
        <scheme val="minor"/>
      </rPr>
      <t xml:space="preserve"> HOG LACTA </t>
    </r>
  </si>
  <si>
    <r>
      <rPr>
        <b/>
        <sz val="11"/>
        <color rgb="FFFF0000"/>
        <rFont val="Calibri"/>
        <family val="2"/>
        <scheme val="minor"/>
      </rPr>
      <t xml:space="preserve">CALIBRE </t>
    </r>
    <r>
      <rPr>
        <sz val="11"/>
        <color theme="1"/>
        <rFont val="Calibri"/>
        <family val="2"/>
        <scheme val="minor"/>
      </rPr>
      <t xml:space="preserve">HOG LACTA </t>
    </r>
  </si>
  <si>
    <r>
      <rPr>
        <b/>
        <sz val="11"/>
        <color rgb="FFFF0000"/>
        <rFont val="Calibri"/>
        <family val="2"/>
        <scheme val="minor"/>
      </rPr>
      <t>CALIBRE</t>
    </r>
    <r>
      <rPr>
        <sz val="11"/>
        <rFont val="Calibri"/>
        <family val="2"/>
        <scheme val="minor"/>
      </rPr>
      <t xml:space="preserve"> HOG STARTER </t>
    </r>
  </si>
  <si>
    <r>
      <rPr>
        <b/>
        <sz val="11"/>
        <color rgb="FFFF0000"/>
        <rFont val="Calibri"/>
        <family val="2"/>
        <scheme val="minor"/>
      </rPr>
      <t xml:space="preserve">CALIBRE </t>
    </r>
    <r>
      <rPr>
        <sz val="11"/>
        <rFont val="Calibri"/>
        <family val="2"/>
        <scheme val="minor"/>
      </rPr>
      <t xml:space="preserve">HOG STARTER </t>
    </r>
  </si>
  <si>
    <r>
      <rPr>
        <sz val="11"/>
        <color rgb="FFFF0000"/>
        <rFont val="Calibri"/>
        <family val="2"/>
        <scheme val="minor"/>
      </rPr>
      <t>CALIBRE -</t>
    </r>
    <r>
      <rPr>
        <sz val="11"/>
        <color theme="1"/>
        <rFont val="Calibri"/>
        <family val="2"/>
        <scheme val="minor"/>
      </rPr>
      <t xml:space="preserve"> Layer Crumble 1</t>
    </r>
  </si>
  <si>
    <r>
      <rPr>
        <sz val="11"/>
        <color rgb="FFFF0000"/>
        <rFont val="Calibri"/>
        <family val="2"/>
        <scheme val="minor"/>
      </rPr>
      <t>CALIBRE -</t>
    </r>
    <r>
      <rPr>
        <sz val="11"/>
        <color theme="1"/>
        <rFont val="Calibri"/>
        <family val="2"/>
        <scheme val="minor"/>
      </rPr>
      <t xml:space="preserve"> Layer Crumble 1 </t>
    </r>
  </si>
  <si>
    <r>
      <rPr>
        <sz val="11"/>
        <color rgb="FFFF0000"/>
        <rFont val="Calibri"/>
        <family val="2"/>
        <scheme val="minor"/>
      </rPr>
      <t>CALIBRE -</t>
    </r>
    <r>
      <rPr>
        <sz val="11"/>
        <color theme="1"/>
        <rFont val="Calibri"/>
        <family val="2"/>
        <scheme val="minor"/>
      </rPr>
      <t xml:space="preserve"> Layer Crumble 2</t>
    </r>
  </si>
  <si>
    <r>
      <rPr>
        <sz val="11"/>
        <color rgb="FFFF0000"/>
        <rFont val="Calibri"/>
        <family val="2"/>
        <scheme val="minor"/>
      </rPr>
      <t xml:space="preserve">CALIBRE - </t>
    </r>
    <r>
      <rPr>
        <sz val="11"/>
        <color theme="1"/>
        <rFont val="Calibri"/>
        <family val="2"/>
        <scheme val="minor"/>
      </rPr>
      <t>Layer Crumble 2</t>
    </r>
  </si>
  <si>
    <t>Layer Crumble 1 - PREMIUM</t>
  </si>
  <si>
    <r>
      <rPr>
        <sz val="11"/>
        <color rgb="FFFF0000"/>
        <rFont val="Calibri"/>
        <family val="2"/>
        <scheme val="minor"/>
      </rPr>
      <t xml:space="preserve">CALIBRE - </t>
    </r>
    <r>
      <rPr>
        <sz val="11"/>
        <color theme="1"/>
        <rFont val="Calibri"/>
        <family val="2"/>
        <scheme val="minor"/>
      </rPr>
      <t xml:space="preserve">Layer Mash 1 </t>
    </r>
  </si>
  <si>
    <t xml:space="preserve">BAGS </t>
  </si>
  <si>
    <t>KILO</t>
  </si>
  <si>
    <t>FOR PICK UP</t>
  </si>
  <si>
    <t>BAGS</t>
  </si>
  <si>
    <t>purchases 
aves 35</t>
  </si>
  <si>
    <t>STOCK TRANSFER</t>
  </si>
  <si>
    <t>purchases 
INTRANSIT 
PL#4058</t>
  </si>
  <si>
    <t>Others
PAID AS CASH )</t>
  </si>
  <si>
    <t>BAG</t>
  </si>
  <si>
    <t>Ending Quantity</t>
  </si>
  <si>
    <t>Count Quantity</t>
  </si>
  <si>
    <t>AR NOT LOCK</t>
  </si>
  <si>
    <t>PAID CASH</t>
  </si>
  <si>
    <t>Variance Quantity</t>
  </si>
  <si>
    <t>Bag(s)</t>
  </si>
  <si>
    <t>Kg(s)</t>
  </si>
  <si>
    <t>BEGINNING</t>
  </si>
  <si>
    <t>ENDING</t>
  </si>
  <si>
    <t>STF</t>
  </si>
  <si>
    <t>NEGATIVE POS</t>
  </si>
  <si>
    <t>Bags in 50 KG</t>
  </si>
  <si>
    <t>Intransit 
AR CLOUD
 Sales</t>
  </si>
  <si>
    <t>STOCK TRANSFER
TO OTHER BRANCH</t>
  </si>
  <si>
    <t>152 OTHER ITEMS</t>
  </si>
  <si>
    <t>Pollard soft URC 40kg bag</t>
  </si>
  <si>
    <t>Pollard soft URC 40kg kilo</t>
  </si>
  <si>
    <t>WB 7kinds Concentrate/conditioner kilo</t>
  </si>
  <si>
    <t>WB 7kinds Concentrate/conditioner (50 kgs) bag</t>
  </si>
  <si>
    <t>STOCK TRANSFER
FROM OTHER BRANCH</t>
  </si>
  <si>
    <t>OTHER ADJUSTMENT</t>
  </si>
  <si>
    <t>PET one Dogibeef (22.72kgs) bag</t>
  </si>
  <si>
    <t>AR
194</t>
  </si>
  <si>
    <t>WRONG STOCK IN</t>
  </si>
  <si>
    <t>SALES RETURN 
DR#80174</t>
  </si>
  <si>
    <t xml:space="preserve">DECEMBER </t>
  </si>
  <si>
    <t>FEBRUARY</t>
  </si>
  <si>
    <t xml:space="preserve">JANUARY </t>
  </si>
  <si>
    <t>PAID AS CASH</t>
  </si>
  <si>
    <t>AR BRAULIO VERGARA (141)</t>
  </si>
  <si>
    <t>PET one Dogibeef (22.72kgs)</t>
  </si>
  <si>
    <t>POS
BAG</t>
  </si>
  <si>
    <t>POS
KILOS</t>
  </si>
  <si>
    <t>CLOUD
BAG</t>
  </si>
  <si>
    <t>CLOUD
KILOS</t>
  </si>
  <si>
    <t>STORE
ACTUAL 
COUNT 
(BAG)</t>
  </si>
  <si>
    <t>STORE
ACTUAL 
COUNT 
(KILOS)</t>
  </si>
  <si>
    <r>
      <rPr>
        <b/>
        <sz val="15"/>
        <color rgb="FFFF0000"/>
        <rFont val="Calibri"/>
        <family val="2"/>
        <scheme val="minor"/>
      </rPr>
      <t xml:space="preserve">CALIBRE  </t>
    </r>
    <r>
      <rPr>
        <b/>
        <sz val="15"/>
        <color theme="1"/>
        <rFont val="Calibri"/>
        <family val="2"/>
        <scheme val="minor"/>
      </rPr>
      <t xml:space="preserve">HOG FINISHER </t>
    </r>
  </si>
  <si>
    <r>
      <rPr>
        <sz val="15"/>
        <color rgb="FFFF0000"/>
        <rFont val="Calibri"/>
        <family val="2"/>
        <scheme val="minor"/>
      </rPr>
      <t xml:space="preserve">CALIBRE  </t>
    </r>
    <r>
      <rPr>
        <sz val="15"/>
        <color theme="1"/>
        <rFont val="Calibri"/>
        <family val="2"/>
        <scheme val="minor"/>
      </rPr>
      <t xml:space="preserve">HOG FINISHER </t>
    </r>
  </si>
  <si>
    <r>
      <rPr>
        <b/>
        <sz val="15"/>
        <color rgb="FFFF0000"/>
        <rFont val="Calibri"/>
        <family val="2"/>
        <scheme val="minor"/>
      </rPr>
      <t xml:space="preserve">CALIBRE </t>
    </r>
    <r>
      <rPr>
        <b/>
        <sz val="15"/>
        <color theme="1"/>
        <rFont val="Calibri"/>
        <family val="2"/>
        <scheme val="minor"/>
      </rPr>
      <t xml:space="preserve">HOG GESTA </t>
    </r>
  </si>
  <si>
    <r>
      <rPr>
        <sz val="15"/>
        <color rgb="FFFF0000"/>
        <rFont val="Calibri"/>
        <family val="2"/>
        <scheme val="minor"/>
      </rPr>
      <t xml:space="preserve">CALIBRE </t>
    </r>
    <r>
      <rPr>
        <sz val="15"/>
        <color theme="1"/>
        <rFont val="Calibri"/>
        <family val="2"/>
        <scheme val="minor"/>
      </rPr>
      <t xml:space="preserve">HOG GESTA </t>
    </r>
  </si>
  <si>
    <r>
      <rPr>
        <b/>
        <sz val="15"/>
        <color rgb="FFFF0000"/>
        <rFont val="Calibri"/>
        <family val="2"/>
        <scheme val="minor"/>
      </rPr>
      <t xml:space="preserve">CALIBRE </t>
    </r>
    <r>
      <rPr>
        <b/>
        <sz val="15"/>
        <color theme="1"/>
        <rFont val="Calibri"/>
        <family val="2"/>
        <scheme val="minor"/>
      </rPr>
      <t xml:space="preserve"> HOG GROWER</t>
    </r>
  </si>
  <si>
    <r>
      <rPr>
        <sz val="15"/>
        <color rgb="FFFF0000"/>
        <rFont val="Calibri"/>
        <family val="2"/>
        <scheme val="minor"/>
      </rPr>
      <t xml:space="preserve">CALIBRE </t>
    </r>
    <r>
      <rPr>
        <sz val="15"/>
        <color theme="1"/>
        <rFont val="Calibri"/>
        <family val="2"/>
        <scheme val="minor"/>
      </rPr>
      <t xml:space="preserve"> HOG GROWER </t>
    </r>
  </si>
  <si>
    <r>
      <rPr>
        <b/>
        <sz val="15"/>
        <color rgb="FFFF0000"/>
        <rFont val="Calibri"/>
        <family val="2"/>
        <scheme val="minor"/>
      </rPr>
      <t>CALIBRE</t>
    </r>
    <r>
      <rPr>
        <b/>
        <sz val="15"/>
        <color theme="1"/>
        <rFont val="Calibri"/>
        <family val="2"/>
        <scheme val="minor"/>
      </rPr>
      <t xml:space="preserve"> HOG LACTA </t>
    </r>
  </si>
  <si>
    <r>
      <rPr>
        <sz val="15"/>
        <color rgb="FFFF0000"/>
        <rFont val="Calibri"/>
        <family val="2"/>
        <scheme val="minor"/>
      </rPr>
      <t xml:space="preserve">CALIBRE </t>
    </r>
    <r>
      <rPr>
        <sz val="15"/>
        <color theme="1"/>
        <rFont val="Calibri"/>
        <family val="2"/>
        <scheme val="minor"/>
      </rPr>
      <t xml:space="preserve">HOG LACTA </t>
    </r>
  </si>
  <si>
    <r>
      <rPr>
        <b/>
        <sz val="15"/>
        <color rgb="FFFF0000"/>
        <rFont val="Calibri"/>
        <family val="2"/>
        <scheme val="minor"/>
      </rPr>
      <t>CALIBRE</t>
    </r>
    <r>
      <rPr>
        <b/>
        <sz val="15"/>
        <rFont val="Calibri"/>
        <family val="2"/>
        <scheme val="minor"/>
      </rPr>
      <t xml:space="preserve"> HOG STARTER </t>
    </r>
  </si>
  <si>
    <r>
      <rPr>
        <sz val="15"/>
        <color rgb="FFFF0000"/>
        <rFont val="Calibri"/>
        <family val="2"/>
        <scheme val="minor"/>
      </rPr>
      <t xml:space="preserve">CALIBRE </t>
    </r>
    <r>
      <rPr>
        <sz val="15"/>
        <rFont val="Calibri"/>
        <family val="2"/>
        <scheme val="minor"/>
      </rPr>
      <t xml:space="preserve">HOG STARTER </t>
    </r>
  </si>
  <si>
    <r>
      <rPr>
        <b/>
        <sz val="15"/>
        <color rgb="FFFF0000"/>
        <rFont val="Calibri"/>
        <family val="2"/>
        <scheme val="minor"/>
      </rPr>
      <t>CALIBRE -</t>
    </r>
    <r>
      <rPr>
        <b/>
        <sz val="15"/>
        <color theme="1"/>
        <rFont val="Calibri"/>
        <family val="2"/>
        <scheme val="minor"/>
      </rPr>
      <t xml:space="preserve"> Layer Crumble 1</t>
    </r>
  </si>
  <si>
    <r>
      <rPr>
        <sz val="15"/>
        <color rgb="FFFF0000"/>
        <rFont val="Calibri"/>
        <family val="2"/>
        <scheme val="minor"/>
      </rPr>
      <t>CALIBRE -</t>
    </r>
    <r>
      <rPr>
        <sz val="15"/>
        <color theme="1"/>
        <rFont val="Calibri"/>
        <family val="2"/>
        <scheme val="minor"/>
      </rPr>
      <t xml:space="preserve"> Layer Crumble 1 </t>
    </r>
  </si>
  <si>
    <r>
      <rPr>
        <b/>
        <sz val="15"/>
        <color rgb="FFFF0000"/>
        <rFont val="Calibri"/>
        <family val="2"/>
        <scheme val="minor"/>
      </rPr>
      <t>CALIBRE -</t>
    </r>
    <r>
      <rPr>
        <b/>
        <sz val="15"/>
        <color theme="1"/>
        <rFont val="Calibri"/>
        <family val="2"/>
        <scheme val="minor"/>
      </rPr>
      <t xml:space="preserve"> Layer Crumble 2</t>
    </r>
  </si>
  <si>
    <r>
      <rPr>
        <sz val="15"/>
        <color rgb="FFFF0000"/>
        <rFont val="Calibri"/>
        <family val="2"/>
        <scheme val="minor"/>
      </rPr>
      <t xml:space="preserve">CALIBRE - </t>
    </r>
    <r>
      <rPr>
        <sz val="15"/>
        <color theme="1"/>
        <rFont val="Calibri"/>
        <family val="2"/>
        <scheme val="minor"/>
      </rPr>
      <t>Layer Crumble 2</t>
    </r>
  </si>
  <si>
    <r>
      <rPr>
        <b/>
        <sz val="15"/>
        <color rgb="FFFF0000"/>
        <rFont val="Calibri"/>
        <family val="2"/>
        <scheme val="minor"/>
      </rPr>
      <t xml:space="preserve">CALIBRE - </t>
    </r>
    <r>
      <rPr>
        <b/>
        <sz val="15"/>
        <color theme="1"/>
        <rFont val="Calibri"/>
        <family val="2"/>
        <scheme val="minor"/>
      </rPr>
      <t xml:space="preserve">Layer Mash 1 </t>
    </r>
  </si>
  <si>
    <r>
      <rPr>
        <sz val="15"/>
        <color rgb="FFFF0000"/>
        <rFont val="Calibri"/>
        <family val="2"/>
        <scheme val="minor"/>
      </rPr>
      <t xml:space="preserve">CALIBRE - </t>
    </r>
    <r>
      <rPr>
        <sz val="15"/>
        <color theme="1"/>
        <rFont val="Calibri"/>
        <family val="2"/>
        <scheme val="minor"/>
      </rPr>
      <t xml:space="preserve">Layer Mash 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</si>
</sst>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rgb="FF00B0F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8" tint="0.59999389629810485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5"/>
      <color rgb="FFFF0000"/>
      <name val="Calibri"/>
      <family val="2"/>
      <scheme val="minor"/>
    </font>
    <font>
      <sz val="15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8999908444471571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0" borderId="0"/>
  </cellStyleXfs>
  <cellXfs count="266">
    <xf numFmtId="0" fontId="0" fillId="0" borderId="0" xfId="0"/>
    <xf numFmtId="164" fontId="0" fillId="0" borderId="0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164" fontId="0" fillId="0" borderId="0" xfId="1" applyFont="1" applyFill="1" applyAlignment="1"/>
    <xf numFmtId="40" fontId="2" fillId="0" borderId="0" xfId="1" applyNumberFormat="1" applyFont="1" applyFill="1" applyBorder="1" applyAlignment="1">
      <alignment horizontal="right"/>
    </xf>
    <xf numFmtId="40" fontId="0" fillId="0" borderId="0" xfId="1" applyNumberFormat="1" applyFont="1" applyFill="1" applyAlignment="1"/>
    <xf numFmtId="164" fontId="0" fillId="0" borderId="3" xfId="1" applyFont="1" applyFill="1" applyBorder="1" applyAlignment="1">
      <alignment horizontal="right"/>
    </xf>
    <xf numFmtId="40" fontId="2" fillId="0" borderId="3" xfId="1" applyNumberFormat="1" applyFont="1" applyFill="1" applyBorder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1" applyFont="1" applyFill="1" applyBorder="1" applyAlignment="1" applyProtection="1">
      <alignment horizontal="center" vertical="center" wrapText="1"/>
      <protection locked="0"/>
    </xf>
    <xf numFmtId="164" fontId="0" fillId="3" borderId="1" xfId="1" applyFont="1" applyFill="1" applyBorder="1" applyAlignment="1" applyProtection="1">
      <alignment horizontal="center" vertical="center" wrapText="1"/>
      <protection locked="0"/>
    </xf>
    <xf numFmtId="164" fontId="1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2" applyNumberFormat="1" applyFont="1" applyFill="1" applyAlignment="1" applyProtection="1">
      <alignment horizontal="center"/>
      <protection locked="0"/>
    </xf>
    <xf numFmtId="0" fontId="0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2" applyNumberFormat="1" applyFont="1" applyFill="1" applyAlignment="1" applyProtection="1">
      <alignment horizontal="center"/>
      <protection locked="0"/>
    </xf>
    <xf numFmtId="164" fontId="0" fillId="0" borderId="0" xfId="1" applyFont="1" applyFill="1" applyBorder="1" applyAlignment="1" applyProtection="1">
      <alignment horizontal="right"/>
      <protection locked="0"/>
    </xf>
    <xf numFmtId="164" fontId="0" fillId="0" borderId="0" xfId="1" applyFont="1" applyFill="1" applyBorder="1" applyAlignment="1" applyProtection="1">
      <protection locked="0"/>
    </xf>
    <xf numFmtId="43" fontId="0" fillId="0" borderId="0" xfId="2" applyFont="1" applyFill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2" applyNumberFormat="1" applyFont="1" applyFill="1" applyAlignment="1" applyProtection="1">
      <protection locked="0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NumberFormat="1" applyFont="1" applyFill="1" applyAlignment="1" applyProtection="1">
      <alignment horizontal="center"/>
      <protection locked="0"/>
    </xf>
    <xf numFmtId="0" fontId="0" fillId="0" borderId="3" xfId="1" applyNumberFormat="1" applyFont="1" applyFill="1" applyBorder="1" applyAlignment="1" applyProtection="1">
      <alignment horizontal="center"/>
      <protection locked="0"/>
    </xf>
    <xf numFmtId="2" fontId="0" fillId="0" borderId="3" xfId="1" applyNumberFormat="1" applyFont="1" applyFill="1" applyBorder="1" applyAlignment="1" applyProtection="1">
      <alignment horizontal="center"/>
      <protection locked="0"/>
    </xf>
    <xf numFmtId="1" fontId="0" fillId="0" borderId="0" xfId="1" applyNumberFormat="1" applyFont="1" applyFill="1" applyBorder="1" applyAlignment="1" applyProtection="1">
      <alignment horizontal="center"/>
      <protection locked="0"/>
    </xf>
    <xf numFmtId="164" fontId="0" fillId="0" borderId="0" xfId="1" applyFont="1" applyFill="1" applyAlignment="1" applyProtection="1">
      <protection locked="0"/>
    </xf>
    <xf numFmtId="164" fontId="6" fillId="0" borderId="4" xfId="1" applyFont="1" applyFill="1" applyBorder="1" applyAlignment="1"/>
    <xf numFmtId="0" fontId="0" fillId="0" borderId="0" xfId="0" applyAlignment="1">
      <alignment horizontal="center"/>
    </xf>
    <xf numFmtId="164" fontId="0" fillId="0" borderId="0" xfId="1" applyFont="1" applyFill="1" applyBorder="1" applyAlignment="1" applyProtection="1">
      <alignment horizontal="center"/>
      <protection locked="0"/>
    </xf>
    <xf numFmtId="164" fontId="4" fillId="0" borderId="0" xfId="1" applyFont="1" applyFill="1" applyBorder="1" applyAlignment="1">
      <alignment horizontal="right"/>
    </xf>
    <xf numFmtId="40" fontId="9" fillId="0" borderId="0" xfId="1" applyNumberFormat="1" applyFont="1" applyFill="1" applyBorder="1" applyAlignment="1">
      <alignment horizontal="right"/>
    </xf>
    <xf numFmtId="164" fontId="4" fillId="0" borderId="0" xfId="1" applyFont="1" applyFill="1" applyAlignment="1" applyProtection="1">
      <protection locked="0"/>
    </xf>
    <xf numFmtId="40" fontId="4" fillId="0" borderId="0" xfId="1" applyNumberFormat="1" applyFont="1" applyFill="1" applyAlignment="1"/>
    <xf numFmtId="164" fontId="0" fillId="0" borderId="3" xfId="1" applyFont="1" applyFill="1" applyBorder="1" applyAlignment="1" applyProtection="1">
      <alignment horizontal="center"/>
      <protection locked="0"/>
    </xf>
    <xf numFmtId="164" fontId="0" fillId="0" borderId="1" xfId="1" applyFont="1" applyFill="1" applyBorder="1" applyAlignment="1" applyProtection="1">
      <alignment horizontal="center" vertical="center"/>
      <protection locked="0"/>
    </xf>
    <xf numFmtId="164" fontId="2" fillId="0" borderId="1" xfId="1" applyFont="1" applyFill="1" applyBorder="1" applyAlignment="1" applyProtection="1">
      <alignment horizontal="center" vertical="center" wrapText="1"/>
      <protection locked="0"/>
    </xf>
    <xf numFmtId="164" fontId="2" fillId="0" borderId="1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64" fontId="0" fillId="5" borderId="1" xfId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2" borderId="7" xfId="1" applyFont="1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>
      <alignment horizontal="center"/>
    </xf>
    <xf numFmtId="0" fontId="0" fillId="0" borderId="7" xfId="0" applyBorder="1"/>
    <xf numFmtId="0" fontId="2" fillId="0" borderId="9" xfId="0" applyFont="1" applyBorder="1" applyAlignment="1">
      <alignment horizontal="center" vertical="center" wrapText="1"/>
    </xf>
    <xf numFmtId="164" fontId="0" fillId="3" borderId="13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164" fontId="0" fillId="3" borderId="15" xfId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2" fillId="3" borderId="14" xfId="1" applyFont="1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0" fillId="7" borderId="0" xfId="1" applyNumberFormat="1" applyFont="1" applyFill="1" applyBorder="1" applyAlignment="1" applyProtection="1">
      <alignment horizontal="center"/>
      <protection locked="0"/>
    </xf>
    <xf numFmtId="0" fontId="0" fillId="7" borderId="7" xfId="0" applyFill="1" applyBorder="1" applyAlignment="1">
      <alignment horizontal="center" vertical="center"/>
    </xf>
    <xf numFmtId="0" fontId="0" fillId="7" borderId="7" xfId="0" applyFill="1" applyBorder="1"/>
    <xf numFmtId="0" fontId="0" fillId="7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0" fontId="8" fillId="0" borderId="9" xfId="0" applyFont="1" applyBorder="1"/>
    <xf numFmtId="0" fontId="13" fillId="9" borderId="6" xfId="0" applyFont="1" applyFill="1" applyBorder="1"/>
    <xf numFmtId="0" fontId="2" fillId="0" borderId="16" xfId="0" applyFont="1" applyBorder="1"/>
    <xf numFmtId="0" fontId="13" fillId="9" borderId="18" xfId="0" applyFont="1" applyFill="1" applyBorder="1"/>
    <xf numFmtId="0" fontId="13" fillId="9" borderId="19" xfId="0" applyFont="1" applyFill="1" applyBorder="1"/>
    <xf numFmtId="0" fontId="0" fillId="0" borderId="9" xfId="0" applyBorder="1"/>
    <xf numFmtId="0" fontId="0" fillId="0" borderId="20" xfId="0" applyBorder="1"/>
    <xf numFmtId="0" fontId="0" fillId="6" borderId="9" xfId="0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2" applyNumberFormat="1" applyFont="1" applyFill="1" applyBorder="1" applyAlignment="1" applyProtection="1">
      <alignment horizontal="center"/>
      <protection locked="0"/>
    </xf>
    <xf numFmtId="0" fontId="0" fillId="0" borderId="11" xfId="1" applyNumberFormat="1" applyFont="1" applyFill="1" applyBorder="1" applyAlignment="1" applyProtection="1">
      <alignment horizontal="center"/>
      <protection locked="0"/>
    </xf>
    <xf numFmtId="1" fontId="0" fillId="0" borderId="11" xfId="1" applyNumberFormat="1" applyFont="1" applyFill="1" applyBorder="1" applyAlignment="1" applyProtection="1">
      <alignment horizontal="center"/>
      <protection locked="0"/>
    </xf>
    <xf numFmtId="164" fontId="0" fillId="0" borderId="11" xfId="1" applyFont="1" applyFill="1" applyBorder="1" applyAlignment="1">
      <alignment horizontal="right"/>
    </xf>
    <xf numFmtId="40" fontId="2" fillId="0" borderId="11" xfId="1" applyNumberFormat="1" applyFont="1" applyFill="1" applyBorder="1" applyAlignment="1">
      <alignment horizontal="right"/>
    </xf>
    <xf numFmtId="164" fontId="0" fillId="0" borderId="11" xfId="1" applyFont="1" applyFill="1" applyBorder="1" applyAlignment="1" applyProtection="1">
      <protection locked="0"/>
    </xf>
    <xf numFmtId="40" fontId="0" fillId="0" borderId="12" xfId="1" applyNumberFormat="1" applyFont="1" applyFill="1" applyBorder="1" applyAlignment="1"/>
    <xf numFmtId="0" fontId="9" fillId="0" borderId="21" xfId="0" applyFont="1" applyBorder="1" applyAlignment="1" applyProtection="1">
      <alignment horizontal="center" vertical="center"/>
      <protection locked="0"/>
    </xf>
    <xf numFmtId="0" fontId="0" fillId="0" borderId="0" xfId="2" applyNumberFormat="1" applyFont="1" applyFill="1" applyBorder="1" applyAlignment="1" applyProtection="1">
      <alignment horizontal="center"/>
      <protection locked="0"/>
    </xf>
    <xf numFmtId="40" fontId="0" fillId="0" borderId="22" xfId="1" applyNumberFormat="1" applyFont="1" applyFill="1" applyBorder="1" applyAlignment="1"/>
    <xf numFmtId="0" fontId="1" fillId="0" borderId="0" xfId="2" applyNumberFormat="1" applyFont="1" applyFill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164" fontId="0" fillId="0" borderId="24" xfId="1" applyFont="1" applyFill="1" applyBorder="1" applyAlignment="1" applyProtection="1">
      <protection locked="0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7" borderId="6" xfId="0" applyFont="1" applyFill="1" applyBorder="1" applyAlignment="1" applyProtection="1">
      <alignment horizontal="center"/>
      <protection locked="0"/>
    </xf>
    <xf numFmtId="0" fontId="0" fillId="0" borderId="24" xfId="1" applyNumberFormat="1" applyFont="1" applyFill="1" applyBorder="1" applyAlignment="1" applyProtection="1">
      <alignment horizontal="center"/>
      <protection locked="0"/>
    </xf>
    <xf numFmtId="164" fontId="0" fillId="0" borderId="24" xfId="1" applyFont="1" applyFill="1" applyBorder="1" applyAlignment="1">
      <alignment horizontal="right"/>
    </xf>
    <xf numFmtId="40" fontId="2" fillId="0" borderId="24" xfId="1" applyNumberFormat="1" applyFont="1" applyFill="1" applyBorder="1" applyAlignment="1">
      <alignment horizontal="right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1" applyNumberFormat="1" applyFont="1" applyFill="1" applyBorder="1" applyAlignment="1" applyProtection="1">
      <alignment horizontal="center"/>
      <protection locked="0"/>
    </xf>
    <xf numFmtId="2" fontId="8" fillId="0" borderId="0" xfId="1" applyNumberFormat="1" applyFont="1" applyFill="1" applyBorder="1" applyAlignment="1" applyProtection="1">
      <alignment horizontal="center"/>
      <protection locked="0"/>
    </xf>
    <xf numFmtId="164" fontId="8" fillId="0" borderId="0" xfId="1" applyFont="1" applyFill="1" applyBorder="1" applyAlignment="1">
      <alignment horizontal="right"/>
    </xf>
    <xf numFmtId="164" fontId="8" fillId="0" borderId="0" xfId="1" applyFont="1" applyFill="1" applyBorder="1" applyAlignment="1" applyProtection="1">
      <alignment horizontal="center"/>
      <protection locked="0"/>
    </xf>
    <xf numFmtId="40" fontId="8" fillId="0" borderId="0" xfId="1" applyNumberFormat="1" applyFont="1" applyFill="1" applyBorder="1" applyAlignment="1">
      <alignment horizontal="right"/>
    </xf>
    <xf numFmtId="164" fontId="8" fillId="0" borderId="0" xfId="1" applyFont="1" applyFill="1" applyBorder="1" applyAlignment="1" applyProtection="1">
      <protection locked="0"/>
    </xf>
    <xf numFmtId="164" fontId="0" fillId="0" borderId="0" xfId="1" applyFont="1" applyFill="1" applyBorder="1" applyAlignment="1"/>
    <xf numFmtId="0" fontId="0" fillId="0" borderId="24" xfId="0" applyBorder="1" applyAlignment="1" applyProtection="1">
      <alignment horizontal="center"/>
      <protection locked="0"/>
    </xf>
    <xf numFmtId="0" fontId="0" fillId="0" borderId="24" xfId="2" applyNumberFormat="1" applyFont="1" applyFill="1" applyBorder="1" applyAlignment="1" applyProtection="1">
      <alignment horizontal="center"/>
      <protection locked="0"/>
    </xf>
    <xf numFmtId="40" fontId="0" fillId="0" borderId="25" xfId="1" applyNumberFormat="1" applyFont="1" applyFill="1" applyBorder="1" applyAlignment="1"/>
    <xf numFmtId="0" fontId="0" fillId="7" borderId="29" xfId="0" applyFill="1" applyBorder="1" applyAlignment="1">
      <alignment vertical="center"/>
    </xf>
    <xf numFmtId="0" fontId="0" fillId="7" borderId="29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164" fontId="0" fillId="2" borderId="15" xfId="1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/>
    <xf numFmtId="0" fontId="4" fillId="11" borderId="7" xfId="0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2" fillId="0" borderId="15" xfId="0" applyFont="1" applyBorder="1"/>
    <xf numFmtId="0" fontId="0" fillId="6" borderId="15" xfId="0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15" fillId="12" borderId="6" xfId="0" applyFont="1" applyFill="1" applyBorder="1" applyAlignment="1">
      <alignment horizontal="center"/>
    </xf>
    <xf numFmtId="0" fontId="13" fillId="12" borderId="6" xfId="0" applyFont="1" applyFill="1" applyBorder="1"/>
    <xf numFmtId="0" fontId="2" fillId="10" borderId="15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164" fontId="0" fillId="0" borderId="0" xfId="0" applyNumberFormat="1"/>
    <xf numFmtId="0" fontId="0" fillId="10" borderId="32" xfId="0" applyFill="1" applyBorder="1" applyAlignment="1">
      <alignment horizontal="center"/>
    </xf>
    <xf numFmtId="0" fontId="2" fillId="13" borderId="30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12" fillId="13" borderId="33" xfId="0" applyFont="1" applyFill="1" applyBorder="1" applyAlignment="1">
      <alignment horizontal="center"/>
    </xf>
    <xf numFmtId="0" fontId="12" fillId="13" borderId="34" xfId="0" applyFont="1" applyFill="1" applyBorder="1" applyAlignment="1">
      <alignment horizontal="center"/>
    </xf>
    <xf numFmtId="0" fontId="2" fillId="13" borderId="35" xfId="0" applyFont="1" applyFill="1" applyBorder="1" applyAlignment="1">
      <alignment horizontal="center"/>
    </xf>
    <xf numFmtId="164" fontId="0" fillId="2" borderId="29" xfId="1" applyFont="1" applyFill="1" applyBorder="1" applyAlignment="1" applyProtection="1">
      <alignment horizontal="center" vertical="center" wrapText="1"/>
      <protection locked="0"/>
    </xf>
    <xf numFmtId="0" fontId="0" fillId="5" borderId="0" xfId="1" applyNumberFormat="1" applyFont="1" applyFill="1" applyBorder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14" borderId="0" xfId="0" applyFill="1" applyAlignment="1" applyProtection="1">
      <alignment horizontal="center"/>
      <protection locked="0"/>
    </xf>
    <xf numFmtId="0" fontId="0" fillId="14" borderId="0" xfId="1" applyNumberFormat="1" applyFont="1" applyFill="1" applyBorder="1" applyAlignment="1" applyProtection="1">
      <alignment horizontal="center"/>
      <protection locked="0"/>
    </xf>
    <xf numFmtId="0" fontId="0" fillId="10" borderId="0" xfId="0" applyFill="1" applyAlignment="1" applyProtection="1">
      <alignment horizontal="center"/>
      <protection locked="0"/>
    </xf>
    <xf numFmtId="0" fontId="0" fillId="10" borderId="0" xfId="2" applyNumberFormat="1" applyFont="1" applyFill="1" applyAlignment="1" applyProtection="1">
      <alignment horizontal="center"/>
      <protection locked="0"/>
    </xf>
    <xf numFmtId="0" fontId="0" fillId="10" borderId="0" xfId="1" applyNumberFormat="1" applyFont="1" applyFill="1" applyBorder="1" applyAlignment="1" applyProtection="1">
      <alignment horizontal="center"/>
      <protection locked="0"/>
    </xf>
    <xf numFmtId="0" fontId="0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164" fontId="0" fillId="3" borderId="29" xfId="1" applyFont="1" applyFill="1" applyBorder="1" applyAlignment="1" applyProtection="1">
      <alignment horizontal="center" vertical="center" wrapText="1"/>
      <protection locked="0"/>
    </xf>
    <xf numFmtId="0" fontId="0" fillId="15" borderId="0" xfId="1" applyNumberFormat="1" applyFont="1" applyFill="1" applyBorder="1" applyAlignment="1" applyProtection="1">
      <alignment horizontal="center"/>
      <protection locked="0"/>
    </xf>
    <xf numFmtId="0" fontId="4" fillId="15" borderId="0" xfId="0" applyFont="1" applyFill="1" applyAlignment="1" applyProtection="1">
      <alignment horizontal="center"/>
      <protection locked="0"/>
    </xf>
    <xf numFmtId="0" fontId="0" fillId="15" borderId="0" xfId="0" applyFill="1" applyAlignment="1" applyProtection="1">
      <alignment horizontal="center"/>
      <protection locked="0"/>
    </xf>
    <xf numFmtId="0" fontId="0" fillId="15" borderId="0" xfId="2" applyNumberFormat="1" applyFont="1" applyFill="1" applyAlignment="1" applyProtection="1">
      <alignment horizontal="center"/>
      <protection locked="0"/>
    </xf>
    <xf numFmtId="164" fontId="0" fillId="15" borderId="0" xfId="1" applyFont="1" applyFill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  <protection locked="0"/>
    </xf>
    <xf numFmtId="0" fontId="0" fillId="9" borderId="0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1" applyNumberFormat="1" applyFont="1" applyFill="1" applyBorder="1" applyAlignment="1" applyProtection="1">
      <alignment horizontal="center"/>
      <protection locked="0"/>
    </xf>
    <xf numFmtId="0" fontId="0" fillId="16" borderId="0" xfId="0" applyFill="1" applyAlignment="1" applyProtection="1">
      <alignment horizontal="center"/>
      <protection locked="0"/>
    </xf>
    <xf numFmtId="0" fontId="0" fillId="16" borderId="0" xfId="1" applyNumberFormat="1" applyFont="1" applyFill="1" applyBorder="1" applyAlignment="1" applyProtection="1">
      <alignment horizontal="center"/>
      <protection locked="0"/>
    </xf>
    <xf numFmtId="0" fontId="0" fillId="17" borderId="0" xfId="0" applyFill="1" applyAlignment="1" applyProtection="1">
      <alignment horizontal="center"/>
      <protection locked="0"/>
    </xf>
    <xf numFmtId="0" fontId="0" fillId="17" borderId="0" xfId="2" applyNumberFormat="1" applyFont="1" applyFill="1" applyAlignment="1" applyProtection="1">
      <alignment horizontal="center"/>
      <protection locked="0"/>
    </xf>
    <xf numFmtId="0" fontId="0" fillId="17" borderId="0" xfId="1" applyNumberFormat="1" applyFont="1" applyFill="1" applyBorder="1" applyAlignment="1" applyProtection="1">
      <alignment horizontal="center"/>
      <protection locked="0"/>
    </xf>
    <xf numFmtId="0" fontId="0" fillId="13" borderId="0" xfId="0" applyFill="1" applyAlignment="1" applyProtection="1">
      <alignment horizontal="center"/>
      <protection locked="0"/>
    </xf>
    <xf numFmtId="0" fontId="0" fillId="13" borderId="0" xfId="2" applyNumberFormat="1" applyFont="1" applyFill="1" applyAlignment="1" applyProtection="1">
      <alignment horizontal="center"/>
      <protection locked="0"/>
    </xf>
    <xf numFmtId="0" fontId="0" fillId="13" borderId="0" xfId="1" applyNumberFormat="1" applyFont="1" applyFill="1" applyBorder="1" applyAlignment="1" applyProtection="1">
      <alignment horizontal="center"/>
      <protection locked="0"/>
    </xf>
    <xf numFmtId="0" fontId="0" fillId="18" borderId="0" xfId="0" applyFill="1" applyAlignment="1" applyProtection="1">
      <alignment horizontal="center"/>
      <protection locked="0"/>
    </xf>
    <xf numFmtId="0" fontId="0" fillId="18" borderId="0" xfId="1" applyNumberFormat="1" applyFont="1" applyFill="1" applyBorder="1" applyAlignment="1" applyProtection="1">
      <alignment horizontal="center"/>
      <protection locked="0"/>
    </xf>
    <xf numFmtId="0" fontId="3" fillId="18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2" applyNumberFormat="1" applyFont="1" applyFill="1" applyAlignment="1" applyProtection="1">
      <alignment horizontal="center"/>
      <protection locked="0"/>
    </xf>
    <xf numFmtId="0" fontId="0" fillId="3" borderId="0" xfId="1" applyNumberFormat="1" applyFont="1" applyFill="1" applyBorder="1" applyAlignment="1" applyProtection="1">
      <alignment horizontal="center"/>
      <protection locked="0"/>
    </xf>
    <xf numFmtId="0" fontId="0" fillId="18" borderId="0" xfId="2" applyNumberFormat="1" applyFont="1" applyFill="1" applyAlignment="1" applyProtection="1">
      <alignment horizontal="center"/>
      <protection locked="0"/>
    </xf>
    <xf numFmtId="0" fontId="0" fillId="2" borderId="0" xfId="2" applyNumberFormat="1" applyFont="1" applyFill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0" xfId="2" applyNumberFormat="1" applyFont="1" applyFill="1" applyAlignment="1" applyProtection="1">
      <alignment horizontal="center"/>
      <protection locked="0"/>
    </xf>
    <xf numFmtId="0" fontId="0" fillId="6" borderId="0" xfId="1" applyNumberFormat="1" applyFont="1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9" borderId="0" xfId="2" applyNumberFormat="1" applyFont="1" applyFill="1" applyAlignment="1" applyProtection="1">
      <alignment horizontal="center"/>
      <protection locked="0"/>
    </xf>
    <xf numFmtId="0" fontId="0" fillId="11" borderId="0" xfId="1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 vertical="center"/>
    </xf>
    <xf numFmtId="0" fontId="4" fillId="12" borderId="0" xfId="0" applyFont="1" applyFill="1" applyAlignment="1" applyProtection="1">
      <alignment horizontal="center"/>
      <protection locked="0"/>
    </xf>
    <xf numFmtId="0" fontId="0" fillId="12" borderId="0" xfId="0" applyFill="1" applyAlignment="1" applyProtection="1">
      <alignment horizontal="center"/>
      <protection locked="0"/>
    </xf>
    <xf numFmtId="0" fontId="0" fillId="12" borderId="0" xfId="1" applyNumberFormat="1" applyFont="1" applyFill="1" applyBorder="1" applyAlignment="1" applyProtection="1">
      <alignment horizontal="center"/>
      <protection locked="0"/>
    </xf>
    <xf numFmtId="0" fontId="3" fillId="12" borderId="0" xfId="0" applyFont="1" applyFill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164" fontId="2" fillId="2" borderId="1" xfId="1" applyFont="1" applyFill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" fillId="0" borderId="29" xfId="0" applyFont="1" applyBorder="1"/>
    <xf numFmtId="0" fontId="2" fillId="0" borderId="36" xfId="0" applyFont="1" applyBorder="1" applyAlignment="1">
      <alignment horizontal="center"/>
    </xf>
    <xf numFmtId="0" fontId="13" fillId="9" borderId="18" xfId="0" applyFont="1" applyFill="1" applyBorder="1" applyAlignment="1">
      <alignment horizontal="center"/>
    </xf>
    <xf numFmtId="0" fontId="2" fillId="0" borderId="0" xfId="0" applyFont="1"/>
    <xf numFmtId="0" fontId="13" fillId="12" borderId="18" xfId="0" applyFont="1" applyFill="1" applyBorder="1" applyAlignment="1">
      <alignment horizontal="center"/>
    </xf>
    <xf numFmtId="0" fontId="0" fillId="0" borderId="29" xfId="0" applyBorder="1"/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/>
    <xf numFmtId="0" fontId="19" fillId="19" borderId="32" xfId="0" applyFont="1" applyFill="1" applyBorder="1" applyAlignment="1" applyProtection="1">
      <alignment horizontal="center" vertical="center" wrapText="1"/>
      <protection locked="0"/>
    </xf>
    <xf numFmtId="0" fontId="19" fillId="19" borderId="29" xfId="0" applyFont="1" applyFill="1" applyBorder="1" applyAlignment="1" applyProtection="1">
      <alignment horizontal="center" vertical="center" wrapText="1"/>
      <protection locked="0"/>
    </xf>
    <xf numFmtId="0" fontId="20" fillId="2" borderId="29" xfId="0" applyFont="1" applyFill="1" applyBorder="1" applyAlignment="1" applyProtection="1">
      <alignment horizontal="center" vertical="center"/>
      <protection locked="0"/>
    </xf>
    <xf numFmtId="0" fontId="21" fillId="2" borderId="29" xfId="0" applyFont="1" applyFill="1" applyBorder="1" applyAlignment="1" applyProtection="1">
      <alignment horizontal="center" vertical="center"/>
      <protection locked="0"/>
    </xf>
    <xf numFmtId="0" fontId="22" fillId="20" borderId="29" xfId="0" applyFont="1" applyFill="1" applyBorder="1" applyAlignment="1" applyProtection="1">
      <alignment horizontal="center" vertical="center" wrapText="1"/>
      <protection locked="0"/>
    </xf>
    <xf numFmtId="0" fontId="22" fillId="20" borderId="30" xfId="0" applyFont="1" applyFill="1" applyBorder="1" applyAlignment="1" applyProtection="1">
      <alignment horizontal="center" vertical="center" wrapText="1"/>
      <protection locked="0"/>
    </xf>
    <xf numFmtId="0" fontId="24" fillId="21" borderId="32" xfId="0" applyFont="1" applyFill="1" applyBorder="1" applyAlignment="1" applyProtection="1">
      <alignment horizontal="center" vertical="center" wrapText="1"/>
      <protection locked="0"/>
    </xf>
    <xf numFmtId="0" fontId="24" fillId="21" borderId="30" xfId="0" applyFont="1" applyFill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left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23" fillId="0" borderId="29" xfId="0" applyFont="1" applyBorder="1"/>
    <xf numFmtId="0" fontId="23" fillId="0" borderId="30" xfId="0" applyFont="1" applyBorder="1"/>
    <xf numFmtId="0" fontId="23" fillId="0" borderId="32" xfId="0" applyFont="1" applyBorder="1"/>
    <xf numFmtId="0" fontId="23" fillId="0" borderId="29" xfId="0" applyFont="1" applyBorder="1" applyAlignment="1" applyProtection="1">
      <alignment horizontal="left"/>
      <protection locked="0"/>
    </xf>
    <xf numFmtId="0" fontId="23" fillId="0" borderId="29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left"/>
      <protection locked="0"/>
    </xf>
    <xf numFmtId="0" fontId="27" fillId="0" borderId="29" xfId="0" applyFont="1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3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7" xfId="1" applyNumberFormat="1" applyFont="1" applyFill="1" applyBorder="1" applyAlignment="1" applyProtection="1">
      <alignment horizontal="center"/>
      <protection locked="0"/>
    </xf>
    <xf numFmtId="0" fontId="2" fillId="2" borderId="8" xfId="1" applyNumberFormat="1" applyFont="1" applyFill="1" applyBorder="1" applyAlignment="1" applyProtection="1">
      <alignment horizontal="center"/>
      <protection locked="0"/>
    </xf>
    <xf numFmtId="164" fontId="2" fillId="3" borderId="1" xfId="1" applyFont="1" applyFill="1" applyBorder="1" applyAlignment="1" applyProtection="1">
      <alignment horizontal="center"/>
      <protection locked="0"/>
    </xf>
    <xf numFmtId="164" fontId="2" fillId="3" borderId="13" xfId="1" applyFont="1" applyFill="1" applyBorder="1" applyAlignment="1" applyProtection="1">
      <alignment horizontal="center"/>
      <protection locked="0"/>
    </xf>
    <xf numFmtId="164" fontId="2" fillId="3" borderId="15" xfId="1" applyFont="1" applyFill="1" applyBorder="1" applyAlignment="1" applyProtection="1">
      <alignment horizontal="center"/>
      <protection locked="0"/>
    </xf>
    <xf numFmtId="164" fontId="0" fillId="0" borderId="1" xfId="1" applyFont="1" applyFill="1" applyBorder="1" applyAlignment="1">
      <alignment horizontal="center"/>
    </xf>
    <xf numFmtId="0" fontId="2" fillId="10" borderId="26" xfId="0" applyFont="1" applyFill="1" applyBorder="1" applyAlignment="1" applyProtection="1">
      <alignment horizontal="center" vertical="center"/>
      <protection locked="0"/>
    </xf>
    <xf numFmtId="0" fontId="2" fillId="10" borderId="27" xfId="0" applyFont="1" applyFill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 vertical="center"/>
      <protection locked="0"/>
    </xf>
    <xf numFmtId="164" fontId="2" fillId="3" borderId="29" xfId="1" applyFont="1" applyFill="1" applyBorder="1" applyAlignment="1" applyProtection="1">
      <alignment horizontal="center"/>
      <protection locked="0"/>
    </xf>
    <xf numFmtId="0" fontId="2" fillId="8" borderId="26" xfId="0" applyFont="1" applyFill="1" applyBorder="1" applyAlignment="1" applyProtection="1">
      <alignment horizontal="center" vertical="center"/>
      <protection locked="0"/>
    </xf>
    <xf numFmtId="0" fontId="2" fillId="8" borderId="27" xfId="0" applyFont="1" applyFill="1" applyBorder="1" applyAlignment="1" applyProtection="1">
      <alignment horizontal="center" vertical="center"/>
      <protection locked="0"/>
    </xf>
    <xf numFmtId="0" fontId="2" fillId="8" borderId="28" xfId="0" applyFont="1" applyFill="1" applyBorder="1" applyAlignment="1" applyProtection="1">
      <alignment horizontal="center" vertical="center"/>
      <protection locked="0"/>
    </xf>
    <xf numFmtId="0" fontId="2" fillId="2" borderId="30" xfId="1" applyNumberFormat="1" applyFont="1" applyFill="1" applyBorder="1" applyAlignment="1" applyProtection="1">
      <alignment horizontal="center"/>
      <protection locked="0"/>
    </xf>
    <xf numFmtId="0" fontId="2" fillId="2" borderId="31" xfId="1" applyNumberFormat="1" applyFont="1" applyFill="1" applyBorder="1" applyAlignment="1" applyProtection="1">
      <alignment horizontal="center"/>
      <protection locked="0"/>
    </xf>
    <xf numFmtId="0" fontId="2" fillId="2" borderId="32" xfId="1" applyNumberFormat="1" applyFont="1" applyFill="1" applyBorder="1" applyAlignment="1" applyProtection="1">
      <alignment horizont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</cellXfs>
  <cellStyles count="5">
    <cellStyle name="Comma" xfId="1" builtinId="3"/>
    <cellStyle name="Comma 2" xfId="2" xr:uid="{4C2BBD3B-217B-47BE-8086-4A650C87E0A5}"/>
    <cellStyle name="Normal" xfId="0" builtinId="0"/>
    <cellStyle name="Normal 2" xfId="3" xr:uid="{AF5CDE92-5D3A-498B-B017-766A6262E8E9}"/>
    <cellStyle name="Normal 3" xfId="4" xr:uid="{5A966F33-B92D-4338-9DAF-54728EB6FC7F}"/>
  </cellStyles>
  <dxfs count="5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18</xdr:col>
      <xdr:colOff>459105</xdr:colOff>
      <xdr:row>55</xdr:row>
      <xdr:rowOff>0</xdr:rowOff>
    </xdr:to>
    <xdr:sp macro="" textlink="">
      <xdr:nvSpPr>
        <xdr:cNvPr id="9217" name="AutoShape 1">
          <a:extLst>
            <a:ext uri="{FF2B5EF4-FFF2-40B4-BE49-F238E27FC236}">
              <a16:creationId xmlns:a16="http://schemas.microsoft.com/office/drawing/2014/main" id="{993BE665-6F15-8E2B-FBE8-905B52B5BE6F}"/>
            </a:ext>
          </a:extLst>
        </xdr:cNvPr>
        <xdr:cNvSpPr>
          <a:spLocks noChangeAspect="1" noChangeArrowheads="1"/>
        </xdr:cNvSpPr>
      </xdr:nvSpPr>
      <xdr:spPr bwMode="auto">
        <a:xfrm>
          <a:off x="1950720" y="2743200"/>
          <a:ext cx="9753600" cy="731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7C61E-B7C5-4E2C-82B9-5AE8C664D82E}">
  <sheetPr codeName="Sheet5">
    <pageSetUpPr fitToPage="1"/>
  </sheetPr>
  <dimension ref="A1:Y235"/>
  <sheetViews>
    <sheetView zoomScale="91" zoomScaleNormal="91" workbookViewId="0">
      <pane xSplit="2" ySplit="2" topLeftCell="R100" activePane="bottomRight" state="frozen"/>
      <selection pane="topRight" activeCell="C1" sqref="C1"/>
      <selection pane="bottomLeft" activeCell="A3" sqref="A3"/>
      <selection pane="bottomRight" activeCell="A228" sqref="A228:Y231"/>
    </sheetView>
  </sheetViews>
  <sheetFormatPr defaultColWidth="8.7109375" defaultRowHeight="15" x14ac:dyDescent="0.25"/>
  <cols>
    <col min="1" max="1" width="7.140625" style="43" customWidth="1"/>
    <col min="2" max="2" width="47.7109375" style="17" bestFit="1" customWidth="1"/>
    <col min="3" max="3" width="8.85546875" style="11" customWidth="1"/>
    <col min="4" max="4" width="17.42578125" style="19" customWidth="1"/>
    <col min="5" max="7" width="12.7109375" style="22" customWidth="1"/>
    <col min="8" max="8" width="17.140625" style="34" customWidth="1"/>
    <col min="9" max="9" width="12.7109375" style="34" customWidth="1"/>
    <col min="10" max="10" width="16.85546875" style="21" customWidth="1"/>
    <col min="11" max="11" width="15.5703125" style="21" customWidth="1"/>
    <col min="12" max="14" width="12.7109375" style="21" customWidth="1"/>
    <col min="15" max="15" width="16.7109375" style="21" customWidth="1"/>
    <col min="16" max="16" width="12.7109375" style="21" customWidth="1"/>
    <col min="17" max="17" width="21.5703125" style="30" customWidth="1"/>
    <col min="18" max="18" width="16.28515625" style="30" customWidth="1"/>
    <col min="19" max="19" width="19.5703125" style="1" customWidth="1"/>
    <col min="20" max="22" width="12.7109375" style="1" customWidth="1"/>
    <col min="23" max="23" width="22.85546875" style="2" bestFit="1" customWidth="1"/>
    <col min="24" max="24" width="12.28515625" style="31" customWidth="1"/>
    <col min="25" max="25" width="18.7109375" style="3" customWidth="1"/>
  </cols>
  <sheetData>
    <row r="1" spans="1:25" x14ac:dyDescent="0.25">
      <c r="B1" s="245"/>
      <c r="C1" s="245"/>
      <c r="D1" s="245"/>
      <c r="E1" s="246" t="s">
        <v>0</v>
      </c>
      <c r="F1" s="247"/>
      <c r="G1" s="248"/>
      <c r="H1" s="246"/>
      <c r="I1" s="246"/>
      <c r="J1" s="211"/>
      <c r="K1" s="249" t="s">
        <v>1</v>
      </c>
      <c r="L1" s="249"/>
      <c r="M1" s="250"/>
      <c r="N1" s="251"/>
      <c r="O1" s="249"/>
      <c r="P1" s="249"/>
      <c r="Q1" s="249"/>
      <c r="R1" s="63"/>
      <c r="S1" s="252"/>
      <c r="T1" s="252"/>
      <c r="U1" s="252"/>
      <c r="V1" s="252"/>
      <c r="W1" s="252"/>
      <c r="X1" s="252"/>
      <c r="Y1" s="252"/>
    </row>
    <row r="2" spans="1:25" s="11" customFormat="1" ht="65.099999999999994" customHeight="1" x14ac:dyDescent="0.25">
      <c r="A2" s="44" t="s">
        <v>2</v>
      </c>
      <c r="B2" s="12" t="s">
        <v>3</v>
      </c>
      <c r="C2" s="12" t="s">
        <v>4</v>
      </c>
      <c r="D2" s="13" t="s">
        <v>5</v>
      </c>
      <c r="E2" s="14" t="s">
        <v>6</v>
      </c>
      <c r="F2" s="51" t="s">
        <v>90</v>
      </c>
      <c r="G2" s="51" t="s">
        <v>92</v>
      </c>
      <c r="H2" s="14" t="s">
        <v>91</v>
      </c>
      <c r="I2" s="14" t="s">
        <v>7</v>
      </c>
      <c r="J2" s="14" t="s">
        <v>66</v>
      </c>
      <c r="K2" s="15" t="s">
        <v>8</v>
      </c>
      <c r="L2" s="15" t="s">
        <v>67</v>
      </c>
      <c r="M2" s="55" t="s">
        <v>107</v>
      </c>
      <c r="N2" s="59" t="s">
        <v>105</v>
      </c>
      <c r="O2" s="15" t="s">
        <v>108</v>
      </c>
      <c r="P2" s="15" t="s">
        <v>9</v>
      </c>
      <c r="Q2" s="16" t="s">
        <v>93</v>
      </c>
      <c r="R2" s="15" t="s">
        <v>65</v>
      </c>
      <c r="S2" s="40" t="s">
        <v>10</v>
      </c>
      <c r="T2" s="45" t="s">
        <v>11</v>
      </c>
      <c r="U2" s="40" t="s">
        <v>12</v>
      </c>
      <c r="V2" s="40" t="s">
        <v>13</v>
      </c>
      <c r="W2" s="41" t="s">
        <v>14</v>
      </c>
      <c r="X2" s="42" t="s">
        <v>15</v>
      </c>
      <c r="Y2" s="42" t="s">
        <v>16</v>
      </c>
    </row>
    <row r="3" spans="1:25" x14ac:dyDescent="0.25">
      <c r="A3" s="43">
        <v>50</v>
      </c>
      <c r="B3" s="17" t="s">
        <v>17</v>
      </c>
      <c r="C3" s="11" t="s">
        <v>18</v>
      </c>
      <c r="D3" s="8">
        <v>1</v>
      </c>
      <c r="E3" s="18">
        <v>3</v>
      </c>
      <c r="F3" s="18"/>
      <c r="G3" s="18">
        <v>0</v>
      </c>
      <c r="H3" s="19"/>
      <c r="I3" s="19"/>
      <c r="J3" s="19">
        <v>0</v>
      </c>
      <c r="K3" s="8">
        <v>0</v>
      </c>
      <c r="L3" s="8">
        <v>0</v>
      </c>
      <c r="M3" s="8"/>
      <c r="N3" s="8"/>
      <c r="O3" s="19"/>
      <c r="P3" s="19"/>
      <c r="Q3" s="19"/>
      <c r="R3" s="19">
        <v>0</v>
      </c>
      <c r="S3" s="1">
        <f t="shared" ref="S3:S34" si="0">SUM(D3:J3)-SUM(K3:R3)</f>
        <v>4</v>
      </c>
      <c r="T3" s="8">
        <v>0</v>
      </c>
      <c r="U3" s="1">
        <f t="shared" ref="U3:U66" si="1">T3-S3</f>
        <v>-4</v>
      </c>
      <c r="V3" s="1">
        <f>IFERROR(U4/A3,0)</f>
        <v>3.9950000000000001</v>
      </c>
      <c r="W3" s="4">
        <f>U3+V3</f>
        <v>-4.9999999999998934E-3</v>
      </c>
      <c r="X3" s="31">
        <v>2010</v>
      </c>
      <c r="Y3" s="5">
        <f>X3*W3</f>
        <v>-10.049999999999786</v>
      </c>
    </row>
    <row r="4" spans="1:25" x14ac:dyDescent="0.25">
      <c r="B4" s="17" t="s">
        <v>17</v>
      </c>
      <c r="C4" s="11" t="s">
        <v>19</v>
      </c>
      <c r="D4" s="8">
        <v>19</v>
      </c>
      <c r="E4" s="18"/>
      <c r="F4" s="18"/>
      <c r="G4" s="18"/>
      <c r="H4" s="19"/>
      <c r="I4" s="19"/>
      <c r="J4" s="19">
        <v>4</v>
      </c>
      <c r="K4" s="8">
        <v>195.5</v>
      </c>
      <c r="L4" s="8"/>
      <c r="M4" s="8"/>
      <c r="N4" s="8"/>
      <c r="O4" s="19"/>
      <c r="P4" s="19"/>
      <c r="Q4" s="19"/>
      <c r="R4" s="19">
        <v>3</v>
      </c>
      <c r="S4" s="1">
        <f t="shared" si="0"/>
        <v>-175.5</v>
      </c>
      <c r="T4" s="8">
        <v>24.25</v>
      </c>
      <c r="U4" s="1">
        <f t="shared" si="1"/>
        <v>199.75</v>
      </c>
      <c r="V4" s="1">
        <f>IFERROR(U5/A4,0)</f>
        <v>0</v>
      </c>
      <c r="W4" s="4">
        <f>V4</f>
        <v>0</v>
      </c>
      <c r="Y4" s="5">
        <f t="shared" ref="Y4:Y69" si="2">X4*W4</f>
        <v>0</v>
      </c>
    </row>
    <row r="5" spans="1:25" x14ac:dyDescent="0.25">
      <c r="A5" s="43">
        <v>50</v>
      </c>
      <c r="B5" s="17" t="s">
        <v>20</v>
      </c>
      <c r="C5" s="11" t="s">
        <v>18</v>
      </c>
      <c r="D5" s="8">
        <v>0</v>
      </c>
      <c r="E5" s="18">
        <v>40</v>
      </c>
      <c r="F5" s="18"/>
      <c r="G5" s="18">
        <v>15</v>
      </c>
      <c r="H5" s="19"/>
      <c r="I5" s="19"/>
      <c r="J5" s="19">
        <v>2</v>
      </c>
      <c r="K5" s="8">
        <v>13.5</v>
      </c>
      <c r="L5" s="8">
        <v>4</v>
      </c>
      <c r="M5" s="8"/>
      <c r="N5" s="8"/>
      <c r="O5" s="19"/>
      <c r="P5" s="19"/>
      <c r="Q5" s="19"/>
      <c r="R5" s="19">
        <v>0</v>
      </c>
      <c r="S5" s="1">
        <f t="shared" si="0"/>
        <v>39.5</v>
      </c>
      <c r="T5" s="8">
        <v>18.5</v>
      </c>
      <c r="U5" s="1">
        <f t="shared" si="1"/>
        <v>-21</v>
      </c>
      <c r="V5" s="1">
        <f>IFERROR(U6/A5,0)</f>
        <v>19.004999999999999</v>
      </c>
      <c r="W5" s="4">
        <f>U5+V5</f>
        <v>-1.995000000000001</v>
      </c>
      <c r="X5" s="31">
        <v>1855</v>
      </c>
      <c r="Y5" s="5">
        <f t="shared" si="2"/>
        <v>-3700.7250000000017</v>
      </c>
    </row>
    <row r="6" spans="1:25" x14ac:dyDescent="0.25">
      <c r="B6" s="17" t="s">
        <v>20</v>
      </c>
      <c r="C6" s="11" t="s">
        <v>19</v>
      </c>
      <c r="D6" s="8">
        <v>0</v>
      </c>
      <c r="E6" s="18"/>
      <c r="F6" s="18"/>
      <c r="G6" s="18"/>
      <c r="H6" s="19"/>
      <c r="I6" s="19"/>
      <c r="J6" s="19">
        <v>8.5</v>
      </c>
      <c r="K6" s="8">
        <v>944.75</v>
      </c>
      <c r="L6" s="8">
        <v>4.75</v>
      </c>
      <c r="M6" s="8"/>
      <c r="N6" s="8"/>
      <c r="O6" s="19"/>
      <c r="P6" s="19"/>
      <c r="Q6" s="19"/>
      <c r="R6" s="19">
        <v>0</v>
      </c>
      <c r="S6" s="1">
        <f t="shared" si="0"/>
        <v>-941</v>
      </c>
      <c r="T6" s="8">
        <v>9.25</v>
      </c>
      <c r="U6" s="1">
        <f t="shared" si="1"/>
        <v>950.25</v>
      </c>
      <c r="V6" s="1">
        <f>IFERROR(U9/A6,0)</f>
        <v>0</v>
      </c>
      <c r="W6" s="4">
        <f>V6</f>
        <v>0</v>
      </c>
      <c r="Y6" s="5">
        <f t="shared" si="2"/>
        <v>0</v>
      </c>
    </row>
    <row r="7" spans="1:25" hidden="1" x14ac:dyDescent="0.25">
      <c r="A7" s="43">
        <v>50</v>
      </c>
      <c r="B7" s="17" t="s">
        <v>21</v>
      </c>
      <c r="C7" s="11" t="s">
        <v>18</v>
      </c>
      <c r="D7" s="8">
        <v>0</v>
      </c>
      <c r="E7" s="18">
        <v>0</v>
      </c>
      <c r="F7" s="18"/>
      <c r="G7" s="18">
        <v>0</v>
      </c>
      <c r="H7" s="19"/>
      <c r="I7" s="19"/>
      <c r="J7" s="19">
        <v>0</v>
      </c>
      <c r="K7" s="8">
        <v>0</v>
      </c>
      <c r="L7" s="8"/>
      <c r="M7" s="8"/>
      <c r="N7" s="8"/>
      <c r="O7" s="19"/>
      <c r="P7" s="19"/>
      <c r="Q7" s="19"/>
      <c r="R7" s="19">
        <v>0</v>
      </c>
      <c r="S7" s="1">
        <f t="shared" si="0"/>
        <v>0</v>
      </c>
      <c r="T7" s="8">
        <v>0</v>
      </c>
      <c r="U7" s="1">
        <f t="shared" si="1"/>
        <v>0</v>
      </c>
      <c r="V7" s="1">
        <f>IFERROR(U8/A7,0)</f>
        <v>0</v>
      </c>
      <c r="W7" s="4">
        <f>U7+V7</f>
        <v>0</v>
      </c>
      <c r="X7" s="31">
        <v>0</v>
      </c>
      <c r="Y7" s="5">
        <f t="shared" si="2"/>
        <v>0</v>
      </c>
    </row>
    <row r="8" spans="1:25" hidden="1" x14ac:dyDescent="0.25">
      <c r="B8" s="17" t="s">
        <v>21</v>
      </c>
      <c r="C8" s="11" t="s">
        <v>19</v>
      </c>
      <c r="D8" s="8">
        <v>0</v>
      </c>
      <c r="E8" s="18"/>
      <c r="F8" s="18"/>
      <c r="G8" s="18"/>
      <c r="H8" s="19"/>
      <c r="I8" s="19"/>
      <c r="J8" s="19">
        <v>0</v>
      </c>
      <c r="K8" s="8">
        <v>0</v>
      </c>
      <c r="L8" s="8"/>
      <c r="M8" s="8"/>
      <c r="N8" s="8"/>
      <c r="O8" s="19"/>
      <c r="P8" s="19"/>
      <c r="Q8" s="19"/>
      <c r="R8" s="19">
        <v>0</v>
      </c>
      <c r="S8" s="1">
        <f t="shared" si="0"/>
        <v>0</v>
      </c>
      <c r="T8" s="8">
        <v>0</v>
      </c>
      <c r="U8" s="1">
        <f t="shared" si="1"/>
        <v>0</v>
      </c>
      <c r="V8" s="1">
        <f>IFERROR(U11/A8,0)</f>
        <v>0</v>
      </c>
      <c r="W8" s="4">
        <f t="shared" ref="W8" si="3">V8</f>
        <v>0</v>
      </c>
      <c r="Y8" s="5">
        <f t="shared" si="2"/>
        <v>0</v>
      </c>
    </row>
    <row r="9" spans="1:25" x14ac:dyDescent="0.25">
      <c r="A9" s="43">
        <v>50</v>
      </c>
      <c r="B9" s="17" t="s">
        <v>69</v>
      </c>
      <c r="C9" s="11" t="s">
        <v>18</v>
      </c>
      <c r="D9" s="8">
        <v>26.5</v>
      </c>
      <c r="E9" s="18">
        <v>20</v>
      </c>
      <c r="F9" s="18"/>
      <c r="G9" s="18">
        <v>5</v>
      </c>
      <c r="H9" s="19"/>
      <c r="I9" s="19"/>
      <c r="J9" s="19">
        <v>0</v>
      </c>
      <c r="K9" s="8">
        <v>15</v>
      </c>
      <c r="L9" s="8">
        <v>4</v>
      </c>
      <c r="M9" s="8"/>
      <c r="N9" s="8"/>
      <c r="O9" s="19"/>
      <c r="P9" s="19">
        <v>1</v>
      </c>
      <c r="Q9" s="19"/>
      <c r="R9" s="19">
        <v>0</v>
      </c>
      <c r="S9" s="1">
        <f t="shared" si="0"/>
        <v>31.5</v>
      </c>
      <c r="T9" s="8">
        <v>20.5</v>
      </c>
      <c r="U9" s="1">
        <f t="shared" si="1"/>
        <v>-11</v>
      </c>
      <c r="V9" s="1">
        <f t="shared" ref="V9:V40" si="4">IFERROR(U10/A9,0)</f>
        <v>14.03</v>
      </c>
      <c r="W9" s="4">
        <f t="shared" ref="W9:W69" si="5">U9+V9</f>
        <v>3.0299999999999994</v>
      </c>
      <c r="X9" s="31">
        <v>1855</v>
      </c>
      <c r="Y9" s="5">
        <f t="shared" si="2"/>
        <v>5620.6499999999987</v>
      </c>
    </row>
    <row r="10" spans="1:25" x14ac:dyDescent="0.25">
      <c r="B10" s="17" t="s">
        <v>69</v>
      </c>
      <c r="C10" s="11" t="s">
        <v>19</v>
      </c>
      <c r="D10" s="8">
        <v>39</v>
      </c>
      <c r="E10" s="18"/>
      <c r="F10" s="18"/>
      <c r="G10" s="18"/>
      <c r="H10" s="19"/>
      <c r="I10" s="19"/>
      <c r="J10" s="19">
        <v>13</v>
      </c>
      <c r="K10" s="8">
        <v>697</v>
      </c>
      <c r="L10" s="8"/>
      <c r="M10" s="8"/>
      <c r="N10" s="8"/>
      <c r="O10" s="19"/>
      <c r="P10" s="19"/>
      <c r="Q10" s="19"/>
      <c r="R10" s="19">
        <v>11</v>
      </c>
      <c r="S10" s="1">
        <f t="shared" si="0"/>
        <v>-656</v>
      </c>
      <c r="T10" s="8">
        <v>45.5</v>
      </c>
      <c r="U10" s="1">
        <f t="shared" si="1"/>
        <v>701.5</v>
      </c>
      <c r="V10" s="1">
        <f t="shared" si="4"/>
        <v>0</v>
      </c>
      <c r="W10" s="4">
        <f>V10</f>
        <v>0</v>
      </c>
      <c r="Y10" s="5">
        <f t="shared" si="2"/>
        <v>0</v>
      </c>
    </row>
    <row r="11" spans="1:25" x14ac:dyDescent="0.25">
      <c r="A11" s="43">
        <v>50</v>
      </c>
      <c r="B11" s="17" t="s">
        <v>22</v>
      </c>
      <c r="C11" s="11" t="s">
        <v>18</v>
      </c>
      <c r="D11" s="8">
        <v>13.5</v>
      </c>
      <c r="E11" s="18">
        <v>50</v>
      </c>
      <c r="F11" s="18"/>
      <c r="G11" s="18">
        <v>15</v>
      </c>
      <c r="H11" s="19"/>
      <c r="I11" s="19"/>
      <c r="J11" s="19">
        <v>1.5</v>
      </c>
      <c r="K11" s="8">
        <v>20</v>
      </c>
      <c r="L11" s="8">
        <v>6.5</v>
      </c>
      <c r="M11" s="8"/>
      <c r="N11" s="8"/>
      <c r="O11" s="19"/>
      <c r="P11" s="19"/>
      <c r="Q11" s="19"/>
      <c r="R11" s="19">
        <v>0</v>
      </c>
      <c r="S11" s="1">
        <f t="shared" si="0"/>
        <v>53.5</v>
      </c>
      <c r="T11" s="8">
        <v>28.5</v>
      </c>
      <c r="U11" s="1">
        <f t="shared" si="1"/>
        <v>-25</v>
      </c>
      <c r="V11" s="1">
        <f t="shared" si="4"/>
        <v>24.28</v>
      </c>
      <c r="W11" s="4">
        <f t="shared" si="5"/>
        <v>-0.71999999999999886</v>
      </c>
      <c r="X11" s="31">
        <v>1700</v>
      </c>
      <c r="Y11" s="5">
        <f t="shared" si="2"/>
        <v>-1223.9999999999982</v>
      </c>
    </row>
    <row r="12" spans="1:25" x14ac:dyDescent="0.25">
      <c r="B12" s="17" t="s">
        <v>22</v>
      </c>
      <c r="C12" s="11" t="s">
        <v>19</v>
      </c>
      <c r="D12" s="8">
        <v>29</v>
      </c>
      <c r="E12" s="18"/>
      <c r="F12" s="18"/>
      <c r="G12" s="18"/>
      <c r="H12" s="19"/>
      <c r="I12" s="19"/>
      <c r="J12" s="19">
        <v>10</v>
      </c>
      <c r="K12" s="8">
        <v>1205.5</v>
      </c>
      <c r="L12" s="8">
        <v>14</v>
      </c>
      <c r="M12" s="8"/>
      <c r="N12" s="8"/>
      <c r="O12" s="19"/>
      <c r="P12" s="19"/>
      <c r="Q12" s="19"/>
      <c r="R12" s="19">
        <v>7</v>
      </c>
      <c r="S12" s="1">
        <f t="shared" si="0"/>
        <v>-1187.5</v>
      </c>
      <c r="T12" s="8">
        <v>26.5</v>
      </c>
      <c r="U12" s="1">
        <f t="shared" si="1"/>
        <v>1214</v>
      </c>
      <c r="V12" s="1">
        <f t="shared" si="4"/>
        <v>0</v>
      </c>
      <c r="W12" s="4">
        <f>V12</f>
        <v>0</v>
      </c>
      <c r="Y12" s="5">
        <f t="shared" si="2"/>
        <v>0</v>
      </c>
    </row>
    <row r="13" spans="1:25" x14ac:dyDescent="0.25">
      <c r="A13" s="43">
        <v>25</v>
      </c>
      <c r="B13" s="17" t="s">
        <v>23</v>
      </c>
      <c r="C13" s="11" t="s">
        <v>18</v>
      </c>
      <c r="D13" s="8">
        <v>28</v>
      </c>
      <c r="E13" s="18"/>
      <c r="F13" s="18">
        <v>125</v>
      </c>
      <c r="G13" s="18">
        <v>0</v>
      </c>
      <c r="H13" s="19"/>
      <c r="I13" s="19"/>
      <c r="J13" s="19">
        <v>0</v>
      </c>
      <c r="K13" s="8">
        <v>49.5</v>
      </c>
      <c r="L13" s="8">
        <v>13</v>
      </c>
      <c r="M13" s="8"/>
      <c r="N13" s="8"/>
      <c r="O13" s="19"/>
      <c r="P13" s="19"/>
      <c r="Q13" s="19"/>
      <c r="R13" s="19">
        <v>11</v>
      </c>
      <c r="S13" s="1">
        <f t="shared" si="0"/>
        <v>79.5</v>
      </c>
      <c r="T13" s="8">
        <v>15</v>
      </c>
      <c r="U13" s="1">
        <f t="shared" si="1"/>
        <v>-64.5</v>
      </c>
      <c r="V13" s="1">
        <f t="shared" si="4"/>
        <v>62.461999999999996</v>
      </c>
      <c r="W13" s="4">
        <f t="shared" si="5"/>
        <v>-2.0380000000000038</v>
      </c>
      <c r="X13" s="31">
        <v>858</v>
      </c>
      <c r="Y13" s="5">
        <f t="shared" si="2"/>
        <v>-1748.6040000000032</v>
      </c>
    </row>
    <row r="14" spans="1:25" x14ac:dyDescent="0.25">
      <c r="B14" s="17" t="s">
        <v>23</v>
      </c>
      <c r="C14" s="11" t="s">
        <v>19</v>
      </c>
      <c r="D14" s="8">
        <v>17.5</v>
      </c>
      <c r="E14" s="18"/>
      <c r="F14" s="18"/>
      <c r="G14" s="18"/>
      <c r="H14" s="19"/>
      <c r="I14" s="19"/>
      <c r="J14" s="19">
        <v>14.5</v>
      </c>
      <c r="K14" s="8">
        <v>1577.3</v>
      </c>
      <c r="L14" s="8"/>
      <c r="M14" s="8"/>
      <c r="N14" s="8"/>
      <c r="O14" s="19"/>
      <c r="P14" s="19"/>
      <c r="Q14" s="19"/>
      <c r="R14" s="19">
        <v>13.5</v>
      </c>
      <c r="S14" s="1">
        <f t="shared" si="0"/>
        <v>-1558.8</v>
      </c>
      <c r="T14" s="8">
        <v>2.75</v>
      </c>
      <c r="U14" s="1">
        <f t="shared" si="1"/>
        <v>1561.55</v>
      </c>
      <c r="V14" s="1">
        <f t="shared" si="4"/>
        <v>0</v>
      </c>
      <c r="W14" s="4">
        <f>V14</f>
        <v>0</v>
      </c>
      <c r="Y14" s="5">
        <f t="shared" si="2"/>
        <v>0</v>
      </c>
    </row>
    <row r="15" spans="1:25" x14ac:dyDescent="0.25">
      <c r="A15" s="43">
        <v>25</v>
      </c>
      <c r="B15" s="17" t="s">
        <v>24</v>
      </c>
      <c r="C15" s="11" t="s">
        <v>18</v>
      </c>
      <c r="D15" s="8">
        <v>15</v>
      </c>
      <c r="E15" s="18">
        <v>70</v>
      </c>
      <c r="F15" s="18"/>
      <c r="G15" s="18">
        <v>10</v>
      </c>
      <c r="H15" s="19"/>
      <c r="I15" s="19"/>
      <c r="J15" s="19">
        <v>1</v>
      </c>
      <c r="K15" s="9">
        <v>35</v>
      </c>
      <c r="L15" s="8"/>
      <c r="M15" s="8"/>
      <c r="N15" s="8"/>
      <c r="O15" s="19">
        <v>10</v>
      </c>
      <c r="P15" s="19"/>
      <c r="Q15" s="19"/>
      <c r="R15" s="19">
        <v>10</v>
      </c>
      <c r="S15" s="1">
        <f t="shared" si="0"/>
        <v>41</v>
      </c>
      <c r="T15" s="8">
        <v>28</v>
      </c>
      <c r="U15" s="1">
        <f t="shared" si="1"/>
        <v>-13</v>
      </c>
      <c r="V15" s="1">
        <f t="shared" si="4"/>
        <v>14.01</v>
      </c>
      <c r="W15" s="4">
        <f t="shared" si="5"/>
        <v>1.0099999999999998</v>
      </c>
      <c r="X15" s="31">
        <v>885</v>
      </c>
      <c r="Y15" s="5">
        <f t="shared" si="2"/>
        <v>893.8499999999998</v>
      </c>
    </row>
    <row r="16" spans="1:25" x14ac:dyDescent="0.25">
      <c r="B16" s="17" t="s">
        <v>24</v>
      </c>
      <c r="C16" s="11" t="s">
        <v>19</v>
      </c>
      <c r="D16" s="8">
        <v>26.25</v>
      </c>
      <c r="E16" s="18"/>
      <c r="F16" s="18"/>
      <c r="G16" s="18"/>
      <c r="H16" s="19"/>
      <c r="I16" s="19"/>
      <c r="J16" s="19">
        <v>6</v>
      </c>
      <c r="K16" s="9">
        <v>376</v>
      </c>
      <c r="L16" s="8"/>
      <c r="M16" s="8"/>
      <c r="N16" s="8"/>
      <c r="O16" s="19"/>
      <c r="P16" s="19"/>
      <c r="Q16" s="19"/>
      <c r="R16" s="19">
        <v>1</v>
      </c>
      <c r="S16" s="1">
        <f t="shared" si="0"/>
        <v>-344.75</v>
      </c>
      <c r="T16" s="8">
        <v>5.5</v>
      </c>
      <c r="U16" s="1">
        <f t="shared" si="1"/>
        <v>350.25</v>
      </c>
      <c r="V16" s="1">
        <f t="shared" si="4"/>
        <v>0</v>
      </c>
      <c r="W16" s="4">
        <f>V16</f>
        <v>0</v>
      </c>
      <c r="Y16" s="5">
        <f t="shared" si="2"/>
        <v>0</v>
      </c>
    </row>
    <row r="17" spans="1:25" hidden="1" x14ac:dyDescent="0.25">
      <c r="A17" s="43">
        <v>50</v>
      </c>
      <c r="B17" s="17" t="s">
        <v>56</v>
      </c>
      <c r="C17" s="11" t="s">
        <v>18</v>
      </c>
      <c r="D17" s="8"/>
      <c r="E17" s="18"/>
      <c r="F17" s="18"/>
      <c r="G17" s="18"/>
      <c r="H17" s="19"/>
      <c r="I17" s="19"/>
      <c r="J17" s="19"/>
      <c r="K17" s="8"/>
      <c r="L17" s="8"/>
      <c r="M17" s="8"/>
      <c r="N17" s="8"/>
      <c r="O17" s="19"/>
      <c r="P17" s="19"/>
      <c r="Q17" s="19"/>
      <c r="R17" s="19"/>
      <c r="S17" s="1">
        <f t="shared" si="0"/>
        <v>0</v>
      </c>
      <c r="T17" s="8"/>
      <c r="U17" s="1">
        <f t="shared" si="1"/>
        <v>0</v>
      </c>
      <c r="V17" s="1">
        <f t="shared" si="4"/>
        <v>0</v>
      </c>
      <c r="W17" s="4">
        <f t="shared" si="5"/>
        <v>0</v>
      </c>
      <c r="Y17" s="5">
        <f t="shared" si="2"/>
        <v>0</v>
      </c>
    </row>
    <row r="18" spans="1:25" hidden="1" x14ac:dyDescent="0.25">
      <c r="B18" s="17" t="s">
        <v>56</v>
      </c>
      <c r="C18" s="11" t="s">
        <v>19</v>
      </c>
      <c r="D18" s="8"/>
      <c r="E18" s="18"/>
      <c r="F18" s="18"/>
      <c r="G18" s="18"/>
      <c r="H18" s="19"/>
      <c r="I18" s="19"/>
      <c r="J18" s="19"/>
      <c r="K18" s="8"/>
      <c r="L18" s="8"/>
      <c r="M18" s="8"/>
      <c r="N18" s="8"/>
      <c r="O18" s="19"/>
      <c r="P18" s="19"/>
      <c r="Q18" s="19"/>
      <c r="R18" s="19"/>
      <c r="S18" s="1">
        <f t="shared" si="0"/>
        <v>0</v>
      </c>
      <c r="T18" s="8"/>
      <c r="U18" s="1">
        <f t="shared" si="1"/>
        <v>0</v>
      </c>
      <c r="V18" s="1">
        <f t="shared" si="4"/>
        <v>0</v>
      </c>
      <c r="W18" s="4">
        <f>V18</f>
        <v>0</v>
      </c>
      <c r="Y18" s="5">
        <f t="shared" si="2"/>
        <v>0</v>
      </c>
    </row>
    <row r="19" spans="1:25" hidden="1" x14ac:dyDescent="0.25">
      <c r="A19" s="43">
        <v>50</v>
      </c>
      <c r="B19" s="17" t="s">
        <v>53</v>
      </c>
      <c r="C19" s="11" t="s">
        <v>18</v>
      </c>
      <c r="D19" s="8"/>
      <c r="E19" s="18"/>
      <c r="F19" s="18"/>
      <c r="G19" s="18"/>
      <c r="H19" s="19"/>
      <c r="I19" s="19"/>
      <c r="J19" s="19"/>
      <c r="K19" s="8"/>
      <c r="L19" s="8"/>
      <c r="M19" s="8"/>
      <c r="N19" s="8"/>
      <c r="O19" s="19"/>
      <c r="P19" s="19"/>
      <c r="Q19" s="19"/>
      <c r="R19" s="19"/>
      <c r="S19" s="1">
        <f t="shared" si="0"/>
        <v>0</v>
      </c>
      <c r="T19" s="8"/>
      <c r="U19" s="1">
        <f t="shared" si="1"/>
        <v>0</v>
      </c>
      <c r="V19" s="1">
        <f t="shared" si="4"/>
        <v>0</v>
      </c>
      <c r="W19" s="4">
        <f t="shared" si="5"/>
        <v>0</v>
      </c>
      <c r="Y19" s="5">
        <f t="shared" si="2"/>
        <v>0</v>
      </c>
    </row>
    <row r="20" spans="1:25" hidden="1" x14ac:dyDescent="0.25">
      <c r="B20" s="17" t="s">
        <v>53</v>
      </c>
      <c r="C20" s="11" t="s">
        <v>19</v>
      </c>
      <c r="D20" s="8"/>
      <c r="E20" s="18"/>
      <c r="F20" s="18"/>
      <c r="G20" s="18"/>
      <c r="H20" s="19"/>
      <c r="I20" s="19"/>
      <c r="J20" s="19"/>
      <c r="K20" s="8"/>
      <c r="L20" s="8"/>
      <c r="M20" s="8"/>
      <c r="N20" s="8"/>
      <c r="O20" s="19"/>
      <c r="P20" s="19"/>
      <c r="Q20" s="19"/>
      <c r="R20" s="19"/>
      <c r="S20" s="1">
        <f t="shared" si="0"/>
        <v>0</v>
      </c>
      <c r="T20" s="8"/>
      <c r="U20" s="1">
        <f t="shared" si="1"/>
        <v>0</v>
      </c>
      <c r="V20" s="1">
        <f t="shared" si="4"/>
        <v>0</v>
      </c>
      <c r="W20" s="4">
        <f>V20</f>
        <v>0</v>
      </c>
      <c r="Y20" s="5">
        <f t="shared" si="2"/>
        <v>0</v>
      </c>
    </row>
    <row r="21" spans="1:25" hidden="1" x14ac:dyDescent="0.25">
      <c r="A21" s="43">
        <v>50</v>
      </c>
      <c r="B21" s="17" t="s">
        <v>57</v>
      </c>
      <c r="C21" s="11" t="s">
        <v>18</v>
      </c>
      <c r="D21" s="8"/>
      <c r="E21" s="18"/>
      <c r="F21" s="18"/>
      <c r="G21" s="18"/>
      <c r="H21" s="19"/>
      <c r="I21" s="19"/>
      <c r="J21" s="19"/>
      <c r="K21" s="8"/>
      <c r="L21" s="8"/>
      <c r="M21" s="8"/>
      <c r="N21" s="8"/>
      <c r="O21" s="19"/>
      <c r="P21" s="19"/>
      <c r="Q21" s="19"/>
      <c r="R21" s="19"/>
      <c r="S21" s="1">
        <f t="shared" si="0"/>
        <v>0</v>
      </c>
      <c r="T21" s="8"/>
      <c r="U21" s="1">
        <f t="shared" si="1"/>
        <v>0</v>
      </c>
      <c r="V21" s="1">
        <f t="shared" si="4"/>
        <v>0</v>
      </c>
      <c r="W21" s="4">
        <f t="shared" si="5"/>
        <v>0</v>
      </c>
      <c r="Y21" s="5">
        <f t="shared" si="2"/>
        <v>0</v>
      </c>
    </row>
    <row r="22" spans="1:25" hidden="1" x14ac:dyDescent="0.25">
      <c r="B22" s="17" t="s">
        <v>57</v>
      </c>
      <c r="C22" s="11" t="s">
        <v>19</v>
      </c>
      <c r="D22" s="8"/>
      <c r="E22" s="18"/>
      <c r="F22" s="18"/>
      <c r="G22" s="18"/>
      <c r="H22" s="19"/>
      <c r="I22" s="19"/>
      <c r="J22" s="19"/>
      <c r="K22" s="8"/>
      <c r="L22" s="8"/>
      <c r="M22" s="8"/>
      <c r="N22" s="8"/>
      <c r="O22" s="19"/>
      <c r="P22" s="19"/>
      <c r="Q22" s="19"/>
      <c r="R22" s="19"/>
      <c r="S22" s="1">
        <f t="shared" si="0"/>
        <v>0</v>
      </c>
      <c r="T22" s="8"/>
      <c r="U22" s="1">
        <f t="shared" si="1"/>
        <v>0</v>
      </c>
      <c r="V22" s="1">
        <f t="shared" si="4"/>
        <v>0</v>
      </c>
      <c r="W22" s="4">
        <f>V22</f>
        <v>0</v>
      </c>
      <c r="Y22" s="5">
        <f t="shared" si="2"/>
        <v>0</v>
      </c>
    </row>
    <row r="23" spans="1:25" hidden="1" x14ac:dyDescent="0.25">
      <c r="A23" s="43">
        <v>50</v>
      </c>
      <c r="B23" s="17" t="s">
        <v>55</v>
      </c>
      <c r="C23" s="11" t="s">
        <v>18</v>
      </c>
      <c r="D23" s="8"/>
      <c r="E23" s="18"/>
      <c r="F23" s="18"/>
      <c r="G23" s="18"/>
      <c r="H23" s="19"/>
      <c r="I23" s="19"/>
      <c r="J23" s="19"/>
      <c r="K23" s="8"/>
      <c r="L23" s="8"/>
      <c r="M23" s="8"/>
      <c r="N23" s="8"/>
      <c r="O23" s="19"/>
      <c r="P23" s="19"/>
      <c r="Q23" s="19"/>
      <c r="R23" s="19"/>
      <c r="S23" s="1">
        <f t="shared" si="0"/>
        <v>0</v>
      </c>
      <c r="T23" s="8"/>
      <c r="U23" s="1">
        <f t="shared" si="1"/>
        <v>0</v>
      </c>
      <c r="V23" s="1">
        <f t="shared" si="4"/>
        <v>0</v>
      </c>
      <c r="W23" s="4">
        <f t="shared" si="5"/>
        <v>0</v>
      </c>
      <c r="Y23" s="5">
        <f t="shared" si="2"/>
        <v>0</v>
      </c>
    </row>
    <row r="24" spans="1:25" hidden="1" x14ac:dyDescent="0.25">
      <c r="B24" s="17" t="s">
        <v>55</v>
      </c>
      <c r="C24" s="11" t="s">
        <v>19</v>
      </c>
      <c r="D24" s="8"/>
      <c r="E24" s="18"/>
      <c r="F24" s="18"/>
      <c r="G24" s="18"/>
      <c r="H24" s="19"/>
      <c r="I24" s="19"/>
      <c r="J24" s="19"/>
      <c r="K24" s="8"/>
      <c r="L24" s="8"/>
      <c r="M24" s="8"/>
      <c r="N24" s="8"/>
      <c r="O24" s="19"/>
      <c r="P24" s="19"/>
      <c r="Q24" s="19"/>
      <c r="R24" s="19"/>
      <c r="S24" s="1">
        <f t="shared" si="0"/>
        <v>0</v>
      </c>
      <c r="T24" s="8"/>
      <c r="U24" s="1">
        <f t="shared" si="1"/>
        <v>0</v>
      </c>
      <c r="V24" s="1">
        <f t="shared" si="4"/>
        <v>0</v>
      </c>
      <c r="W24" s="4">
        <f>V24</f>
        <v>0</v>
      </c>
      <c r="Y24" s="5">
        <f t="shared" si="2"/>
        <v>0</v>
      </c>
    </row>
    <row r="25" spans="1:25" hidden="1" x14ac:dyDescent="0.25">
      <c r="A25" s="43">
        <v>50</v>
      </c>
      <c r="B25" s="17" t="s">
        <v>59</v>
      </c>
      <c r="C25" s="11" t="s">
        <v>18</v>
      </c>
      <c r="D25" s="8"/>
      <c r="E25" s="18"/>
      <c r="F25" s="18"/>
      <c r="G25" s="18"/>
      <c r="H25" s="19"/>
      <c r="I25" s="19"/>
      <c r="J25" s="19"/>
      <c r="K25" s="8"/>
      <c r="L25" s="8"/>
      <c r="M25" s="8"/>
      <c r="N25" s="8"/>
      <c r="O25" s="19"/>
      <c r="P25" s="19"/>
      <c r="Q25" s="19"/>
      <c r="R25" s="19"/>
      <c r="S25" s="1">
        <f t="shared" si="0"/>
        <v>0</v>
      </c>
      <c r="T25" s="8"/>
      <c r="U25" s="1">
        <f t="shared" si="1"/>
        <v>0</v>
      </c>
      <c r="V25" s="1">
        <f t="shared" si="4"/>
        <v>0</v>
      </c>
      <c r="W25" s="4">
        <f t="shared" si="5"/>
        <v>0</v>
      </c>
      <c r="Y25" s="5">
        <f t="shared" si="2"/>
        <v>0</v>
      </c>
    </row>
    <row r="26" spans="1:25" hidden="1" x14ac:dyDescent="0.25">
      <c r="B26" s="17" t="s">
        <v>59</v>
      </c>
      <c r="C26" s="11" t="s">
        <v>19</v>
      </c>
      <c r="D26" s="8"/>
      <c r="E26" s="18"/>
      <c r="F26" s="18"/>
      <c r="G26" s="18"/>
      <c r="H26" s="19"/>
      <c r="I26" s="19"/>
      <c r="J26" s="19"/>
      <c r="K26" s="8"/>
      <c r="L26" s="8"/>
      <c r="M26" s="8"/>
      <c r="N26" s="8"/>
      <c r="O26" s="19"/>
      <c r="P26" s="19"/>
      <c r="Q26" s="19"/>
      <c r="R26" s="19"/>
      <c r="S26" s="1">
        <f t="shared" si="0"/>
        <v>0</v>
      </c>
      <c r="T26" s="8"/>
      <c r="U26" s="1">
        <f t="shared" si="1"/>
        <v>0</v>
      </c>
      <c r="V26" s="1">
        <f t="shared" si="4"/>
        <v>0</v>
      </c>
      <c r="W26" s="4">
        <f>V26</f>
        <v>0</v>
      </c>
      <c r="Y26" s="5">
        <f t="shared" si="2"/>
        <v>0</v>
      </c>
    </row>
    <row r="27" spans="1:25" hidden="1" x14ac:dyDescent="0.25">
      <c r="A27" s="43">
        <v>50</v>
      </c>
      <c r="B27" s="17" t="s">
        <v>54</v>
      </c>
      <c r="C27" s="11" t="s">
        <v>18</v>
      </c>
      <c r="D27" s="8"/>
      <c r="E27" s="18"/>
      <c r="F27" s="18"/>
      <c r="G27" s="18"/>
      <c r="H27" s="19"/>
      <c r="I27" s="19"/>
      <c r="J27" s="19"/>
      <c r="K27" s="8"/>
      <c r="L27" s="8"/>
      <c r="M27" s="8"/>
      <c r="N27" s="8"/>
      <c r="O27" s="19"/>
      <c r="P27" s="19"/>
      <c r="Q27" s="19"/>
      <c r="R27" s="19"/>
      <c r="S27" s="1">
        <f t="shared" si="0"/>
        <v>0</v>
      </c>
      <c r="T27" s="8"/>
      <c r="U27" s="1">
        <f t="shared" si="1"/>
        <v>0</v>
      </c>
      <c r="V27" s="1">
        <f t="shared" si="4"/>
        <v>0</v>
      </c>
      <c r="W27" s="4">
        <f t="shared" si="5"/>
        <v>0</v>
      </c>
      <c r="Y27" s="5">
        <f t="shared" si="2"/>
        <v>0</v>
      </c>
    </row>
    <row r="28" spans="1:25" hidden="1" x14ac:dyDescent="0.25">
      <c r="B28" s="17" t="s">
        <v>54</v>
      </c>
      <c r="C28" s="11" t="s">
        <v>19</v>
      </c>
      <c r="D28" s="8"/>
      <c r="E28" s="18"/>
      <c r="F28" s="18"/>
      <c r="G28" s="18"/>
      <c r="H28" s="19"/>
      <c r="I28" s="19"/>
      <c r="J28" s="19"/>
      <c r="K28" s="8"/>
      <c r="L28" s="8"/>
      <c r="M28" s="8"/>
      <c r="N28" s="8"/>
      <c r="O28" s="19"/>
      <c r="P28" s="19"/>
      <c r="Q28" s="19"/>
      <c r="R28" s="19"/>
      <c r="S28" s="1">
        <f t="shared" si="0"/>
        <v>0</v>
      </c>
      <c r="T28" s="8"/>
      <c r="U28" s="1">
        <f t="shared" si="1"/>
        <v>0</v>
      </c>
      <c r="V28" s="1">
        <f t="shared" si="4"/>
        <v>0</v>
      </c>
      <c r="W28" s="4">
        <f>V28</f>
        <v>0</v>
      </c>
      <c r="Y28" s="5">
        <f t="shared" si="2"/>
        <v>0</v>
      </c>
    </row>
    <row r="29" spans="1:25" hidden="1" x14ac:dyDescent="0.25">
      <c r="A29" s="43">
        <v>50</v>
      </c>
      <c r="B29" s="17" t="s">
        <v>58</v>
      </c>
      <c r="C29" s="11" t="s">
        <v>18</v>
      </c>
      <c r="D29" s="8"/>
      <c r="E29" s="18"/>
      <c r="F29" s="18"/>
      <c r="G29" s="18"/>
      <c r="H29" s="19"/>
      <c r="I29" s="19"/>
      <c r="J29" s="19"/>
      <c r="K29" s="8"/>
      <c r="L29" s="8"/>
      <c r="M29" s="8"/>
      <c r="N29" s="8"/>
      <c r="O29" s="19"/>
      <c r="P29" s="19"/>
      <c r="Q29" s="19"/>
      <c r="R29" s="19"/>
      <c r="S29" s="1">
        <f t="shared" si="0"/>
        <v>0</v>
      </c>
      <c r="T29" s="8"/>
      <c r="U29" s="1">
        <f t="shared" si="1"/>
        <v>0</v>
      </c>
      <c r="V29" s="1">
        <f t="shared" si="4"/>
        <v>0</v>
      </c>
      <c r="W29" s="4">
        <f t="shared" si="5"/>
        <v>0</v>
      </c>
      <c r="Y29" s="5">
        <f t="shared" si="2"/>
        <v>0</v>
      </c>
    </row>
    <row r="30" spans="1:25" hidden="1" x14ac:dyDescent="0.25">
      <c r="B30" s="17" t="s">
        <v>58</v>
      </c>
      <c r="C30" s="11" t="s">
        <v>19</v>
      </c>
      <c r="D30" s="8"/>
      <c r="E30" s="18"/>
      <c r="F30" s="18"/>
      <c r="G30" s="18"/>
      <c r="H30" s="19"/>
      <c r="I30" s="19"/>
      <c r="J30" s="19"/>
      <c r="K30" s="8"/>
      <c r="L30" s="8"/>
      <c r="M30" s="8"/>
      <c r="N30" s="8"/>
      <c r="O30" s="19"/>
      <c r="P30" s="19"/>
      <c r="Q30" s="19"/>
      <c r="R30" s="19"/>
      <c r="S30" s="1">
        <f t="shared" si="0"/>
        <v>0</v>
      </c>
      <c r="T30" s="8"/>
      <c r="U30" s="1">
        <f t="shared" si="1"/>
        <v>0</v>
      </c>
      <c r="V30" s="1">
        <f t="shared" si="4"/>
        <v>0</v>
      </c>
      <c r="W30" s="4">
        <f>V30</f>
        <v>0</v>
      </c>
      <c r="Y30" s="5">
        <f t="shared" si="2"/>
        <v>0</v>
      </c>
    </row>
    <row r="31" spans="1:25" x14ac:dyDescent="0.25">
      <c r="A31" s="43">
        <v>50</v>
      </c>
      <c r="B31" s="17" t="s">
        <v>25</v>
      </c>
      <c r="C31" s="11" t="s">
        <v>18</v>
      </c>
      <c r="D31" s="8">
        <v>1.5</v>
      </c>
      <c r="E31" s="18">
        <v>3</v>
      </c>
      <c r="F31" s="18"/>
      <c r="G31" s="18"/>
      <c r="H31" s="19"/>
      <c r="I31" s="19"/>
      <c r="J31" s="19"/>
      <c r="K31" s="8">
        <v>1.5</v>
      </c>
      <c r="L31" s="8">
        <v>2</v>
      </c>
      <c r="M31" s="8"/>
      <c r="N31" s="8"/>
      <c r="O31" s="19"/>
      <c r="P31" s="19"/>
      <c r="Q31" s="19"/>
      <c r="R31" s="19"/>
      <c r="S31" s="1">
        <f t="shared" si="0"/>
        <v>1</v>
      </c>
      <c r="T31" s="8">
        <v>1</v>
      </c>
      <c r="U31" s="1">
        <f t="shared" si="1"/>
        <v>0</v>
      </c>
      <c r="V31" s="1">
        <f t="shared" si="4"/>
        <v>0.14499999999999999</v>
      </c>
      <c r="W31" s="4">
        <f t="shared" si="5"/>
        <v>0.14499999999999999</v>
      </c>
      <c r="X31" s="31">
        <v>1775</v>
      </c>
      <c r="Y31" s="5">
        <f t="shared" si="2"/>
        <v>257.375</v>
      </c>
    </row>
    <row r="32" spans="1:25" x14ac:dyDescent="0.25">
      <c r="B32" s="17" t="s">
        <v>25</v>
      </c>
      <c r="C32" s="11" t="s">
        <v>19</v>
      </c>
      <c r="D32" s="8">
        <v>54.25</v>
      </c>
      <c r="E32" s="18"/>
      <c r="F32" s="18"/>
      <c r="G32" s="18"/>
      <c r="H32" s="19"/>
      <c r="I32" s="19"/>
      <c r="J32" s="19"/>
      <c r="K32" s="8">
        <v>42</v>
      </c>
      <c r="L32" s="8"/>
      <c r="M32" s="8"/>
      <c r="N32" s="8"/>
      <c r="O32" s="19"/>
      <c r="P32" s="19"/>
      <c r="Q32" s="19"/>
      <c r="R32" s="19"/>
      <c r="S32" s="1">
        <f t="shared" si="0"/>
        <v>12.25</v>
      </c>
      <c r="T32" s="8">
        <v>19.5</v>
      </c>
      <c r="U32" s="1">
        <f t="shared" si="1"/>
        <v>7.25</v>
      </c>
      <c r="V32" s="1">
        <f t="shared" si="4"/>
        <v>0</v>
      </c>
      <c r="W32" s="4">
        <f>V32</f>
        <v>0</v>
      </c>
      <c r="Y32" s="5">
        <f t="shared" si="2"/>
        <v>0</v>
      </c>
    </row>
    <row r="33" spans="1:25" hidden="1" x14ac:dyDescent="0.25">
      <c r="A33" s="43">
        <v>50</v>
      </c>
      <c r="B33" s="17" t="s">
        <v>36</v>
      </c>
      <c r="C33" s="11" t="s">
        <v>18</v>
      </c>
      <c r="D33" s="8"/>
      <c r="E33" s="20"/>
      <c r="F33" s="20"/>
      <c r="G33" s="20"/>
      <c r="H33" s="19"/>
      <c r="I33" s="19"/>
      <c r="J33" s="19"/>
      <c r="K33" s="8"/>
      <c r="L33" s="8"/>
      <c r="M33" s="8"/>
      <c r="N33" s="8"/>
      <c r="O33" s="19"/>
      <c r="P33" s="19"/>
      <c r="Q33" s="19"/>
      <c r="R33" s="19"/>
      <c r="S33" s="1">
        <f t="shared" si="0"/>
        <v>0</v>
      </c>
      <c r="T33" s="8"/>
      <c r="U33" s="1">
        <f t="shared" si="1"/>
        <v>0</v>
      </c>
      <c r="V33" s="1">
        <f t="shared" si="4"/>
        <v>0</v>
      </c>
      <c r="W33" s="4">
        <f t="shared" si="5"/>
        <v>0</v>
      </c>
      <c r="Y33" s="5">
        <f t="shared" si="2"/>
        <v>0</v>
      </c>
    </row>
    <row r="34" spans="1:25" hidden="1" x14ac:dyDescent="0.25">
      <c r="B34" s="17" t="s">
        <v>36</v>
      </c>
      <c r="C34" s="11" t="s">
        <v>19</v>
      </c>
      <c r="D34" s="8"/>
      <c r="E34" s="19"/>
      <c r="F34" s="19"/>
      <c r="G34" s="19"/>
      <c r="H34" s="19"/>
      <c r="I34" s="19"/>
      <c r="J34" s="19"/>
      <c r="K34" s="8"/>
      <c r="L34" s="8"/>
      <c r="M34" s="8"/>
      <c r="N34" s="8"/>
      <c r="O34" s="19"/>
      <c r="P34" s="19"/>
      <c r="Q34" s="19"/>
      <c r="R34" s="19"/>
      <c r="S34" s="1">
        <f t="shared" si="0"/>
        <v>0</v>
      </c>
      <c r="T34" s="8"/>
      <c r="U34" s="1">
        <f t="shared" si="1"/>
        <v>0</v>
      </c>
      <c r="V34" s="1">
        <f t="shared" si="4"/>
        <v>0</v>
      </c>
      <c r="W34" s="4">
        <f>V34</f>
        <v>0</v>
      </c>
      <c r="Y34" s="5">
        <f t="shared" si="2"/>
        <v>0</v>
      </c>
    </row>
    <row r="35" spans="1:25" hidden="1" x14ac:dyDescent="0.25">
      <c r="A35" s="43">
        <v>50</v>
      </c>
      <c r="B35" s="17" t="s">
        <v>37</v>
      </c>
      <c r="C35" s="11" t="s">
        <v>18</v>
      </c>
      <c r="D35" s="8"/>
      <c r="E35" s="19"/>
      <c r="F35" s="19"/>
      <c r="G35" s="19"/>
      <c r="H35" s="19"/>
      <c r="I35" s="19"/>
      <c r="J35" s="19"/>
      <c r="K35" s="8"/>
      <c r="L35" s="8"/>
      <c r="M35" s="8"/>
      <c r="N35" s="8"/>
      <c r="O35" s="19"/>
      <c r="P35" s="19"/>
      <c r="Q35" s="19"/>
      <c r="R35" s="19"/>
      <c r="S35" s="1">
        <f t="shared" ref="S35:S66" si="6">SUM(D35:J35)-SUM(K35:R35)</f>
        <v>0</v>
      </c>
      <c r="T35" s="8"/>
      <c r="U35" s="1">
        <f t="shared" si="1"/>
        <v>0</v>
      </c>
      <c r="V35" s="1">
        <f t="shared" si="4"/>
        <v>0</v>
      </c>
      <c r="W35" s="4">
        <f t="shared" si="5"/>
        <v>0</v>
      </c>
      <c r="Y35" s="5">
        <f t="shared" si="2"/>
        <v>0</v>
      </c>
    </row>
    <row r="36" spans="1:25" hidden="1" x14ac:dyDescent="0.25">
      <c r="B36" s="17" t="s">
        <v>37</v>
      </c>
      <c r="C36" s="11" t="s">
        <v>19</v>
      </c>
      <c r="D36" s="8"/>
      <c r="E36" s="19"/>
      <c r="F36" s="19"/>
      <c r="G36" s="19"/>
      <c r="H36" s="19"/>
      <c r="I36" s="19"/>
      <c r="J36" s="19"/>
      <c r="K36" s="8"/>
      <c r="L36" s="8"/>
      <c r="M36" s="8"/>
      <c r="N36" s="8"/>
      <c r="O36" s="19"/>
      <c r="P36" s="19"/>
      <c r="Q36" s="19"/>
      <c r="R36" s="19"/>
      <c r="S36" s="1">
        <f t="shared" si="6"/>
        <v>0</v>
      </c>
      <c r="T36" s="8"/>
      <c r="U36" s="1">
        <f t="shared" si="1"/>
        <v>0</v>
      </c>
      <c r="V36" s="1">
        <f t="shared" si="4"/>
        <v>0</v>
      </c>
      <c r="W36" s="4">
        <f>V36</f>
        <v>0</v>
      </c>
      <c r="Y36" s="5">
        <f t="shared" si="2"/>
        <v>0</v>
      </c>
    </row>
    <row r="37" spans="1:25" hidden="1" x14ac:dyDescent="0.25">
      <c r="A37" s="43">
        <v>50</v>
      </c>
      <c r="B37" s="17" t="s">
        <v>35</v>
      </c>
      <c r="C37" s="11" t="s">
        <v>18</v>
      </c>
      <c r="D37" s="8"/>
      <c r="E37" s="19"/>
      <c r="F37" s="19"/>
      <c r="G37" s="19"/>
      <c r="H37" s="19"/>
      <c r="I37" s="19"/>
      <c r="J37" s="19"/>
      <c r="K37" s="8"/>
      <c r="L37" s="8"/>
      <c r="M37" s="8"/>
      <c r="N37" s="8"/>
      <c r="O37" s="19"/>
      <c r="P37" s="19"/>
      <c r="Q37" s="19"/>
      <c r="R37" s="19"/>
      <c r="S37" s="1">
        <f t="shared" si="6"/>
        <v>0</v>
      </c>
      <c r="T37" s="8"/>
      <c r="U37" s="1">
        <f t="shared" si="1"/>
        <v>0</v>
      </c>
      <c r="V37" s="1">
        <f t="shared" si="4"/>
        <v>0</v>
      </c>
      <c r="W37" s="4">
        <f t="shared" si="5"/>
        <v>0</v>
      </c>
      <c r="Y37" s="5">
        <f t="shared" si="2"/>
        <v>0</v>
      </c>
    </row>
    <row r="38" spans="1:25" hidden="1" x14ac:dyDescent="0.25">
      <c r="B38" s="17" t="s">
        <v>35</v>
      </c>
      <c r="C38" s="11" t="s">
        <v>19</v>
      </c>
      <c r="D38" s="8"/>
      <c r="E38" s="19"/>
      <c r="F38" s="19"/>
      <c r="G38" s="19"/>
      <c r="H38" s="19"/>
      <c r="I38" s="19"/>
      <c r="J38" s="19"/>
      <c r="K38" s="8"/>
      <c r="L38" s="8"/>
      <c r="M38" s="8"/>
      <c r="N38" s="8"/>
      <c r="O38" s="19"/>
      <c r="P38" s="19"/>
      <c r="Q38" s="19"/>
      <c r="R38" s="19"/>
      <c r="S38" s="1">
        <f t="shared" si="6"/>
        <v>0</v>
      </c>
      <c r="T38" s="8"/>
      <c r="U38" s="1">
        <f t="shared" si="1"/>
        <v>0</v>
      </c>
      <c r="V38" s="1">
        <f t="shared" si="4"/>
        <v>0</v>
      </c>
      <c r="W38" s="4">
        <f>V38</f>
        <v>0</v>
      </c>
      <c r="Y38" s="5">
        <f t="shared" si="2"/>
        <v>0</v>
      </c>
    </row>
    <row r="39" spans="1:25" x14ac:dyDescent="0.25">
      <c r="A39" s="43">
        <v>10</v>
      </c>
      <c r="B39" s="90" t="s">
        <v>73</v>
      </c>
      <c r="C39" s="11" t="s">
        <v>18</v>
      </c>
      <c r="D39" s="10">
        <v>5</v>
      </c>
      <c r="E39" s="19">
        <v>50</v>
      </c>
      <c r="F39" s="19"/>
      <c r="G39" s="19">
        <v>10</v>
      </c>
      <c r="H39" s="19">
        <v>0</v>
      </c>
      <c r="I39" s="19"/>
      <c r="J39" s="19"/>
      <c r="K39" s="8">
        <v>33</v>
      </c>
      <c r="L39" s="8">
        <v>22</v>
      </c>
      <c r="M39" s="8"/>
      <c r="N39" s="8"/>
      <c r="O39" s="19"/>
      <c r="P39" s="19"/>
      <c r="Q39" s="19"/>
      <c r="R39" s="19">
        <v>0</v>
      </c>
      <c r="S39" s="1">
        <f t="shared" si="6"/>
        <v>10</v>
      </c>
      <c r="T39" s="10">
        <v>10</v>
      </c>
      <c r="U39" s="35">
        <f t="shared" si="1"/>
        <v>0</v>
      </c>
      <c r="V39" s="35">
        <f t="shared" si="4"/>
        <v>0</v>
      </c>
      <c r="W39" s="36">
        <f t="shared" si="5"/>
        <v>0</v>
      </c>
      <c r="X39" s="31">
        <v>705</v>
      </c>
      <c r="Y39" s="5">
        <f t="shared" si="2"/>
        <v>0</v>
      </c>
    </row>
    <row r="40" spans="1:25" x14ac:dyDescent="0.25">
      <c r="B40" s="17" t="s">
        <v>73</v>
      </c>
      <c r="C40" s="11" t="s">
        <v>19</v>
      </c>
      <c r="D40" s="8">
        <v>0</v>
      </c>
      <c r="I40" s="19"/>
      <c r="J40" s="19">
        <v>0</v>
      </c>
      <c r="K40" s="8">
        <v>0</v>
      </c>
      <c r="L40" s="8"/>
      <c r="M40" s="8"/>
      <c r="N40" s="8"/>
      <c r="O40" s="19"/>
      <c r="P40" s="19"/>
      <c r="Q40" s="19"/>
      <c r="R40" s="19">
        <v>0</v>
      </c>
      <c r="S40" s="1">
        <f t="shared" si="6"/>
        <v>0</v>
      </c>
      <c r="T40" s="8">
        <v>0</v>
      </c>
      <c r="U40" s="1">
        <f t="shared" si="1"/>
        <v>0</v>
      </c>
      <c r="V40" s="1">
        <f t="shared" si="4"/>
        <v>0</v>
      </c>
      <c r="W40" s="4">
        <f>V40</f>
        <v>0</v>
      </c>
      <c r="Y40" s="5">
        <f t="shared" si="2"/>
        <v>0</v>
      </c>
    </row>
    <row r="41" spans="1:25" x14ac:dyDescent="0.25">
      <c r="A41" s="43">
        <v>20</v>
      </c>
      <c r="B41" s="17" t="s">
        <v>72</v>
      </c>
      <c r="C41" s="11" t="s">
        <v>18</v>
      </c>
      <c r="D41" s="8">
        <v>4</v>
      </c>
      <c r="E41" s="8">
        <v>60</v>
      </c>
      <c r="F41" s="8"/>
      <c r="G41" s="8">
        <v>10</v>
      </c>
      <c r="H41" s="19">
        <v>0</v>
      </c>
      <c r="J41" s="19"/>
      <c r="K41" s="9">
        <v>21.75</v>
      </c>
      <c r="L41" s="8">
        <v>11</v>
      </c>
      <c r="M41" s="8"/>
      <c r="N41" s="8"/>
      <c r="O41" s="19"/>
      <c r="P41" s="19"/>
      <c r="Q41" s="19"/>
      <c r="R41" s="19">
        <v>1</v>
      </c>
      <c r="S41" s="1">
        <f t="shared" si="6"/>
        <v>40.25</v>
      </c>
      <c r="T41" s="8">
        <v>13</v>
      </c>
      <c r="U41" s="1">
        <f t="shared" si="1"/>
        <v>-27.25</v>
      </c>
      <c r="V41" s="1">
        <f t="shared" ref="V41:V72" si="7">IFERROR(U42/A41,0)</f>
        <v>28.1</v>
      </c>
      <c r="W41" s="4">
        <f t="shared" si="5"/>
        <v>0.85000000000000142</v>
      </c>
      <c r="X41" s="31">
        <v>1420</v>
      </c>
      <c r="Y41" s="5">
        <f t="shared" si="2"/>
        <v>1207.000000000002</v>
      </c>
    </row>
    <row r="42" spans="1:25" x14ac:dyDescent="0.25">
      <c r="B42" s="17" t="s">
        <v>72</v>
      </c>
      <c r="C42" s="11" t="s">
        <v>19</v>
      </c>
      <c r="D42" s="8">
        <v>11</v>
      </c>
      <c r="E42" s="23"/>
      <c r="F42" s="23"/>
      <c r="G42" s="23"/>
      <c r="I42" s="19">
        <v>2</v>
      </c>
      <c r="J42" s="19">
        <v>30</v>
      </c>
      <c r="K42" s="8">
        <v>594</v>
      </c>
      <c r="L42" s="8"/>
      <c r="M42" s="8"/>
      <c r="N42" s="8"/>
      <c r="O42" s="19"/>
      <c r="P42" s="19"/>
      <c r="Q42" s="19"/>
      <c r="R42" s="19">
        <v>10</v>
      </c>
      <c r="S42" s="1">
        <f t="shared" si="6"/>
        <v>-561</v>
      </c>
      <c r="T42" s="8">
        <v>1</v>
      </c>
      <c r="U42" s="1">
        <f t="shared" si="1"/>
        <v>562</v>
      </c>
      <c r="V42" s="1">
        <f t="shared" si="7"/>
        <v>0</v>
      </c>
      <c r="W42" s="4">
        <f>V42</f>
        <v>0</v>
      </c>
      <c r="Y42" s="5">
        <f t="shared" si="2"/>
        <v>0</v>
      </c>
    </row>
    <row r="43" spans="1:25" x14ac:dyDescent="0.25">
      <c r="A43" s="43">
        <v>50</v>
      </c>
      <c r="B43" s="17" t="s">
        <v>70</v>
      </c>
      <c r="C43" s="11" t="s">
        <v>18</v>
      </c>
      <c r="D43" s="8">
        <v>0</v>
      </c>
      <c r="E43" s="18">
        <v>230</v>
      </c>
      <c r="F43" s="18"/>
      <c r="G43" s="18">
        <v>30</v>
      </c>
      <c r="H43" s="19">
        <v>15</v>
      </c>
      <c r="J43" s="19">
        <v>2.5</v>
      </c>
      <c r="K43" s="8">
        <v>146.5</v>
      </c>
      <c r="L43" s="8">
        <v>40</v>
      </c>
      <c r="M43" s="8">
        <v>2</v>
      </c>
      <c r="N43" s="8">
        <v>1.5</v>
      </c>
      <c r="O43" s="19"/>
      <c r="P43" s="19">
        <v>2.5</v>
      </c>
      <c r="Q43" s="19"/>
      <c r="R43" s="19">
        <v>2</v>
      </c>
      <c r="S43" s="1">
        <f t="shared" si="6"/>
        <v>83</v>
      </c>
      <c r="T43" s="8">
        <v>62.5</v>
      </c>
      <c r="U43" s="1">
        <f t="shared" si="1"/>
        <v>-20.5</v>
      </c>
      <c r="V43" s="1">
        <f t="shared" si="7"/>
        <v>14.73</v>
      </c>
      <c r="W43" s="4">
        <f t="shared" si="5"/>
        <v>-5.77</v>
      </c>
      <c r="X43" s="31">
        <v>1645</v>
      </c>
      <c r="Y43" s="5">
        <f>X43*W43</f>
        <v>-9491.65</v>
      </c>
    </row>
    <row r="44" spans="1:25" x14ac:dyDescent="0.25">
      <c r="B44" s="17" t="s">
        <v>70</v>
      </c>
      <c r="C44" s="11" t="s">
        <v>19</v>
      </c>
      <c r="D44" s="8">
        <v>1.75</v>
      </c>
      <c r="E44" s="23"/>
      <c r="F44" s="23"/>
      <c r="G44" s="23"/>
      <c r="J44" s="19">
        <v>15</v>
      </c>
      <c r="K44" s="8">
        <v>715.75</v>
      </c>
      <c r="L44" s="8"/>
      <c r="M44" s="8"/>
      <c r="N44" s="8"/>
      <c r="O44" s="19"/>
      <c r="P44" s="19">
        <v>11.75</v>
      </c>
      <c r="Q44" s="19"/>
      <c r="R44" s="19">
        <v>8.5</v>
      </c>
      <c r="S44" s="1">
        <f t="shared" si="6"/>
        <v>-719.25</v>
      </c>
      <c r="T44" s="8">
        <v>17.25</v>
      </c>
      <c r="U44" s="1">
        <f t="shared" si="1"/>
        <v>736.5</v>
      </c>
      <c r="V44" s="1">
        <f t="shared" si="7"/>
        <v>0</v>
      </c>
      <c r="W44" s="4">
        <f>V44</f>
        <v>0</v>
      </c>
      <c r="Y44" s="5">
        <f t="shared" si="2"/>
        <v>0</v>
      </c>
    </row>
    <row r="45" spans="1:25" x14ac:dyDescent="0.25">
      <c r="A45" s="43">
        <v>50</v>
      </c>
      <c r="B45" s="17" t="s">
        <v>26</v>
      </c>
      <c r="C45" s="11" t="s">
        <v>18</v>
      </c>
      <c r="D45" s="8">
        <v>5</v>
      </c>
      <c r="E45" s="19">
        <v>365</v>
      </c>
      <c r="F45" s="19"/>
      <c r="G45" s="19">
        <v>45</v>
      </c>
      <c r="H45" s="19">
        <v>20</v>
      </c>
      <c r="I45" s="19"/>
      <c r="J45" s="19">
        <v>4</v>
      </c>
      <c r="K45" s="8">
        <v>269</v>
      </c>
      <c r="L45" s="8">
        <v>67</v>
      </c>
      <c r="M45" s="8">
        <v>5</v>
      </c>
      <c r="N45" s="8">
        <v>4</v>
      </c>
      <c r="O45" s="19"/>
      <c r="P45" s="19"/>
      <c r="Q45" s="19"/>
      <c r="R45" s="19">
        <v>3</v>
      </c>
      <c r="S45" s="1">
        <f t="shared" si="6"/>
        <v>91</v>
      </c>
      <c r="T45" s="8">
        <v>51</v>
      </c>
      <c r="U45" s="1">
        <f t="shared" si="1"/>
        <v>-40</v>
      </c>
      <c r="V45" s="1">
        <f t="shared" si="7"/>
        <v>33.494999999999997</v>
      </c>
      <c r="W45" s="4">
        <f t="shared" si="5"/>
        <v>-6.5050000000000026</v>
      </c>
      <c r="X45" s="31">
        <v>1625</v>
      </c>
      <c r="Y45" s="5">
        <f t="shared" si="2"/>
        <v>-10570.625000000004</v>
      </c>
    </row>
    <row r="46" spans="1:25" x14ac:dyDescent="0.25">
      <c r="B46" s="17" t="s">
        <v>26</v>
      </c>
      <c r="C46" s="11" t="s">
        <v>19</v>
      </c>
      <c r="D46" s="8">
        <v>0</v>
      </c>
      <c r="E46" s="19"/>
      <c r="F46" s="19"/>
      <c r="G46" s="19"/>
      <c r="H46" s="19"/>
      <c r="I46" s="19"/>
      <c r="J46" s="19">
        <v>19</v>
      </c>
      <c r="K46" s="8">
        <v>1617.75</v>
      </c>
      <c r="L46" s="8"/>
      <c r="M46" s="8"/>
      <c r="N46" s="8"/>
      <c r="O46" s="19"/>
      <c r="P46" s="19"/>
      <c r="Q46" s="19"/>
      <c r="R46" s="19">
        <v>25.5</v>
      </c>
      <c r="S46" s="1">
        <f t="shared" si="6"/>
        <v>-1624.25</v>
      </c>
      <c r="T46" s="8">
        <v>50.5</v>
      </c>
      <c r="U46" s="1">
        <f t="shared" si="1"/>
        <v>1674.75</v>
      </c>
      <c r="V46" s="1">
        <f t="shared" si="7"/>
        <v>0</v>
      </c>
      <c r="W46" s="4">
        <f>V46</f>
        <v>0</v>
      </c>
      <c r="Y46" s="5">
        <f t="shared" si="2"/>
        <v>0</v>
      </c>
    </row>
    <row r="47" spans="1:25" x14ac:dyDescent="0.25">
      <c r="A47" s="43">
        <v>50</v>
      </c>
      <c r="B47" s="17" t="s">
        <v>71</v>
      </c>
      <c r="C47" s="11" t="s">
        <v>18</v>
      </c>
      <c r="D47" s="10">
        <v>14</v>
      </c>
      <c r="E47" s="8">
        <v>195</v>
      </c>
      <c r="F47" s="8"/>
      <c r="G47" s="8">
        <v>15</v>
      </c>
      <c r="H47" s="19">
        <v>15</v>
      </c>
      <c r="I47" s="19"/>
      <c r="J47" s="19">
        <v>2</v>
      </c>
      <c r="K47" s="24">
        <v>161.5</v>
      </c>
      <c r="L47" s="24">
        <v>44</v>
      </c>
      <c r="M47" s="24"/>
      <c r="N47" s="24"/>
      <c r="O47" s="19"/>
      <c r="P47" s="19">
        <v>2.5</v>
      </c>
      <c r="Q47" s="19"/>
      <c r="R47" s="19">
        <v>1</v>
      </c>
      <c r="S47" s="1">
        <f t="shared" si="6"/>
        <v>32</v>
      </c>
      <c r="T47" s="10">
        <v>22.5</v>
      </c>
      <c r="U47" s="35">
        <f t="shared" si="1"/>
        <v>-9.5</v>
      </c>
      <c r="V47" s="35">
        <f t="shared" si="7"/>
        <v>15.095000000000001</v>
      </c>
      <c r="W47" s="36">
        <f t="shared" si="5"/>
        <v>5.5950000000000006</v>
      </c>
      <c r="X47" s="31">
        <v>1645</v>
      </c>
      <c r="Y47" s="5">
        <f t="shared" si="2"/>
        <v>9203.7750000000015</v>
      </c>
    </row>
    <row r="48" spans="1:25" x14ac:dyDescent="0.25">
      <c r="B48" s="17" t="s">
        <v>71</v>
      </c>
      <c r="C48" s="11" t="s">
        <v>19</v>
      </c>
      <c r="D48" s="10">
        <v>57.5</v>
      </c>
      <c r="E48" s="25"/>
      <c r="F48" s="25"/>
      <c r="G48" s="25"/>
      <c r="H48" s="19"/>
      <c r="I48" s="19"/>
      <c r="J48" s="19">
        <v>10</v>
      </c>
      <c r="K48" s="8">
        <v>816.5</v>
      </c>
      <c r="L48" s="8"/>
      <c r="M48" s="8"/>
      <c r="N48" s="8"/>
      <c r="O48" s="19"/>
      <c r="P48" s="19">
        <v>0</v>
      </c>
      <c r="Q48" s="19"/>
      <c r="R48" s="19">
        <v>0</v>
      </c>
      <c r="S48" s="1">
        <f t="shared" si="6"/>
        <v>-749</v>
      </c>
      <c r="T48" s="10">
        <v>5.75</v>
      </c>
      <c r="U48" s="35">
        <f t="shared" si="1"/>
        <v>754.75</v>
      </c>
      <c r="V48" s="35">
        <f t="shared" si="7"/>
        <v>0</v>
      </c>
      <c r="W48" s="4">
        <f>V48</f>
        <v>0</v>
      </c>
      <c r="Y48" s="5">
        <f t="shared" si="2"/>
        <v>0</v>
      </c>
    </row>
    <row r="49" spans="1:25" x14ac:dyDescent="0.25">
      <c r="A49" s="43">
        <v>50</v>
      </c>
      <c r="B49" s="90" t="s">
        <v>27</v>
      </c>
      <c r="C49" s="11" t="s">
        <v>18</v>
      </c>
      <c r="D49" s="10">
        <v>17.5</v>
      </c>
      <c r="E49" s="8">
        <v>560</v>
      </c>
      <c r="F49" s="8"/>
      <c r="G49" s="8">
        <v>75</v>
      </c>
      <c r="H49" s="19">
        <v>33</v>
      </c>
      <c r="J49" s="19">
        <v>7.5</v>
      </c>
      <c r="K49" s="8">
        <v>377</v>
      </c>
      <c r="L49" s="8">
        <v>124</v>
      </c>
      <c r="M49" s="8">
        <v>21</v>
      </c>
      <c r="N49" s="8"/>
      <c r="O49" s="19">
        <v>15</v>
      </c>
      <c r="P49" s="19"/>
      <c r="Q49" s="19"/>
      <c r="R49" s="19">
        <v>7.5</v>
      </c>
      <c r="S49" s="1">
        <f t="shared" si="6"/>
        <v>148.5</v>
      </c>
      <c r="T49" s="10">
        <v>92.5</v>
      </c>
      <c r="U49" s="35">
        <f t="shared" si="1"/>
        <v>-56</v>
      </c>
      <c r="V49" s="35">
        <f t="shared" si="7"/>
        <v>39.854999999999997</v>
      </c>
      <c r="W49" s="36">
        <f t="shared" si="5"/>
        <v>-16.145000000000003</v>
      </c>
      <c r="X49" s="31">
        <v>1530</v>
      </c>
      <c r="Y49" s="5">
        <f t="shared" si="2"/>
        <v>-24701.850000000006</v>
      </c>
    </row>
    <row r="50" spans="1:25" x14ac:dyDescent="0.25">
      <c r="B50" s="17" t="s">
        <v>27</v>
      </c>
      <c r="C50" s="11" t="s">
        <v>19</v>
      </c>
      <c r="D50" s="10">
        <v>23</v>
      </c>
      <c r="E50" s="18"/>
      <c r="F50" s="18"/>
      <c r="G50" s="18"/>
      <c r="H50" s="19"/>
      <c r="I50" s="19">
        <v>7</v>
      </c>
      <c r="J50" s="19">
        <v>43</v>
      </c>
      <c r="K50" s="8">
        <v>2016.25</v>
      </c>
      <c r="L50" s="8"/>
      <c r="M50" s="8"/>
      <c r="N50" s="8"/>
      <c r="O50" s="19"/>
      <c r="P50" s="19"/>
      <c r="Q50" s="19"/>
      <c r="R50" s="19">
        <v>34</v>
      </c>
      <c r="S50" s="1">
        <f t="shared" si="6"/>
        <v>-1977.25</v>
      </c>
      <c r="T50" s="10">
        <v>15.5</v>
      </c>
      <c r="U50" s="35">
        <f t="shared" si="1"/>
        <v>1992.75</v>
      </c>
      <c r="V50" s="35">
        <f t="shared" si="7"/>
        <v>0</v>
      </c>
      <c r="W50" s="4">
        <f>V50</f>
        <v>0</v>
      </c>
      <c r="Y50" s="5">
        <f t="shared" si="2"/>
        <v>0</v>
      </c>
    </row>
    <row r="51" spans="1:25" x14ac:dyDescent="0.25">
      <c r="A51" s="43">
        <v>50</v>
      </c>
      <c r="B51" s="17" t="s">
        <v>75</v>
      </c>
      <c r="C51" s="11" t="s">
        <v>18</v>
      </c>
      <c r="D51" s="10">
        <v>37.5</v>
      </c>
      <c r="E51" s="8">
        <v>814</v>
      </c>
      <c r="F51" s="8"/>
      <c r="G51" s="8">
        <v>125</v>
      </c>
      <c r="H51" s="19">
        <v>50</v>
      </c>
      <c r="I51" s="19"/>
      <c r="J51" s="19">
        <v>7</v>
      </c>
      <c r="K51" s="8">
        <v>507.5</v>
      </c>
      <c r="L51" s="8">
        <v>162</v>
      </c>
      <c r="M51" s="8">
        <v>12</v>
      </c>
      <c r="N51" s="8"/>
      <c r="O51" s="19">
        <v>50</v>
      </c>
      <c r="P51" s="19">
        <v>5.5</v>
      </c>
      <c r="Q51" s="19">
        <v>1</v>
      </c>
      <c r="R51" s="19">
        <v>8.5</v>
      </c>
      <c r="S51" s="1">
        <f t="shared" si="6"/>
        <v>287</v>
      </c>
      <c r="T51" s="10">
        <v>217</v>
      </c>
      <c r="U51" s="35">
        <f t="shared" si="1"/>
        <v>-70</v>
      </c>
      <c r="V51" s="35">
        <f t="shared" si="7"/>
        <v>58.515000000000001</v>
      </c>
      <c r="W51" s="36">
        <f t="shared" si="5"/>
        <v>-11.484999999999999</v>
      </c>
      <c r="X51" s="37">
        <v>1770</v>
      </c>
      <c r="Y51" s="38">
        <f t="shared" si="2"/>
        <v>-20328.45</v>
      </c>
    </row>
    <row r="52" spans="1:25" x14ac:dyDescent="0.25">
      <c r="B52" s="17" t="s">
        <v>74</v>
      </c>
      <c r="C52" s="11" t="s">
        <v>19</v>
      </c>
      <c r="D52" s="8">
        <v>19</v>
      </c>
      <c r="E52" s="25"/>
      <c r="F52" s="25"/>
      <c r="G52" s="25"/>
      <c r="H52" s="19"/>
      <c r="I52" s="19"/>
      <c r="J52" s="19">
        <v>46</v>
      </c>
      <c r="K52" s="8">
        <v>2906</v>
      </c>
      <c r="L52" s="8"/>
      <c r="M52" s="8"/>
      <c r="N52" s="8"/>
      <c r="O52" s="19"/>
      <c r="P52" s="19">
        <v>1</v>
      </c>
      <c r="Q52" s="19"/>
      <c r="R52" s="19">
        <v>26.5</v>
      </c>
      <c r="S52" s="1">
        <f t="shared" si="6"/>
        <v>-2868.5</v>
      </c>
      <c r="T52" s="8">
        <v>57.25</v>
      </c>
      <c r="U52" s="1">
        <f t="shared" si="1"/>
        <v>2925.75</v>
      </c>
      <c r="V52" s="1">
        <f t="shared" si="7"/>
        <v>0</v>
      </c>
      <c r="W52" s="36">
        <f>V52</f>
        <v>0</v>
      </c>
      <c r="X52" s="37"/>
      <c r="Y52" s="38">
        <f t="shared" si="2"/>
        <v>0</v>
      </c>
    </row>
    <row r="53" spans="1:25" x14ac:dyDescent="0.25">
      <c r="A53" s="43">
        <v>50</v>
      </c>
      <c r="B53" s="17" t="s">
        <v>28</v>
      </c>
      <c r="C53" s="11" t="s">
        <v>18</v>
      </c>
      <c r="D53" s="8">
        <v>12</v>
      </c>
      <c r="E53" s="8">
        <v>930</v>
      </c>
      <c r="F53" s="8"/>
      <c r="G53" s="8">
        <v>125</v>
      </c>
      <c r="H53" s="19">
        <v>55</v>
      </c>
      <c r="J53" s="19">
        <v>9</v>
      </c>
      <c r="K53" s="8">
        <v>662.5</v>
      </c>
      <c r="L53" s="8">
        <v>130</v>
      </c>
      <c r="M53" s="8">
        <v>9</v>
      </c>
      <c r="N53" s="8"/>
      <c r="O53" s="19">
        <v>55</v>
      </c>
      <c r="P53" s="19">
        <v>29</v>
      </c>
      <c r="Q53" s="19"/>
      <c r="R53" s="19">
        <v>19.5</v>
      </c>
      <c r="S53" s="1">
        <f t="shared" si="6"/>
        <v>226</v>
      </c>
      <c r="T53" s="8">
        <v>146.5</v>
      </c>
      <c r="U53" s="1">
        <f t="shared" si="1"/>
        <v>-79.5</v>
      </c>
      <c r="V53" s="1">
        <f t="shared" si="7"/>
        <v>92.6</v>
      </c>
      <c r="W53" s="36">
        <f t="shared" si="5"/>
        <v>13.099999999999994</v>
      </c>
      <c r="X53" s="37">
        <v>1680</v>
      </c>
      <c r="Y53" s="38">
        <f t="shared" si="2"/>
        <v>22007.999999999989</v>
      </c>
    </row>
    <row r="54" spans="1:25" x14ac:dyDescent="0.25">
      <c r="B54" s="17" t="s">
        <v>28</v>
      </c>
      <c r="C54" s="11" t="s">
        <v>19</v>
      </c>
      <c r="D54" s="8">
        <v>0</v>
      </c>
      <c r="E54" s="23"/>
      <c r="F54" s="23"/>
      <c r="G54" s="23"/>
      <c r="J54" s="19">
        <v>93.5</v>
      </c>
      <c r="K54" s="8">
        <v>4674.75</v>
      </c>
      <c r="L54" s="8"/>
      <c r="M54" s="8"/>
      <c r="N54" s="8"/>
      <c r="O54" s="19"/>
      <c r="P54" s="19">
        <v>5.75</v>
      </c>
      <c r="Q54" s="19"/>
      <c r="R54" s="19">
        <v>42</v>
      </c>
      <c r="S54" s="1">
        <f t="shared" si="6"/>
        <v>-4629</v>
      </c>
      <c r="T54" s="8">
        <v>1</v>
      </c>
      <c r="U54" s="1">
        <f t="shared" si="1"/>
        <v>4630</v>
      </c>
      <c r="V54" s="1">
        <f t="shared" si="7"/>
        <v>0</v>
      </c>
      <c r="W54" s="36">
        <f>V54</f>
        <v>0</v>
      </c>
      <c r="X54" s="37"/>
      <c r="Y54" s="38">
        <f t="shared" si="2"/>
        <v>0</v>
      </c>
    </row>
    <row r="55" spans="1:25" x14ac:dyDescent="0.25">
      <c r="A55" s="43">
        <v>50</v>
      </c>
      <c r="B55" s="17" t="s">
        <v>76</v>
      </c>
      <c r="C55" s="11" t="s">
        <v>18</v>
      </c>
      <c r="D55" s="8">
        <v>14.5</v>
      </c>
      <c r="E55" s="18">
        <v>160</v>
      </c>
      <c r="F55" s="18"/>
      <c r="G55" s="18">
        <v>0</v>
      </c>
      <c r="H55" s="19">
        <v>2</v>
      </c>
      <c r="J55" s="19">
        <v>1</v>
      </c>
      <c r="K55" s="8">
        <v>95.5</v>
      </c>
      <c r="L55" s="8">
        <v>35</v>
      </c>
      <c r="M55" s="8"/>
      <c r="N55" s="8"/>
      <c r="O55" s="19"/>
      <c r="P55" s="19">
        <v>0</v>
      </c>
      <c r="Q55" s="19"/>
      <c r="R55" s="19">
        <v>0</v>
      </c>
      <c r="S55" s="1">
        <f t="shared" si="6"/>
        <v>47</v>
      </c>
      <c r="T55" s="8">
        <v>43.5</v>
      </c>
      <c r="U55" s="1">
        <f t="shared" si="1"/>
        <v>-3.5</v>
      </c>
      <c r="V55" s="1">
        <f t="shared" si="7"/>
        <v>3.335</v>
      </c>
      <c r="W55" s="36">
        <f t="shared" si="5"/>
        <v>-0.16500000000000004</v>
      </c>
      <c r="X55" s="37">
        <v>1795</v>
      </c>
      <c r="Y55" s="38">
        <f t="shared" si="2"/>
        <v>-296.17500000000007</v>
      </c>
    </row>
    <row r="56" spans="1:25" x14ac:dyDescent="0.25">
      <c r="B56" s="17" t="s">
        <v>77</v>
      </c>
      <c r="C56" s="11" t="s">
        <v>19</v>
      </c>
      <c r="D56" s="8">
        <v>22.5</v>
      </c>
      <c r="E56" s="23"/>
      <c r="F56" s="23"/>
      <c r="G56" s="23"/>
      <c r="I56" s="34">
        <v>13</v>
      </c>
      <c r="J56" s="19">
        <v>0</v>
      </c>
      <c r="K56" s="8">
        <v>171</v>
      </c>
      <c r="L56" s="8"/>
      <c r="M56" s="8"/>
      <c r="N56" s="8"/>
      <c r="O56" s="19"/>
      <c r="P56" s="19"/>
      <c r="Q56" s="19"/>
      <c r="R56" s="19">
        <v>0</v>
      </c>
      <c r="S56" s="1">
        <f t="shared" si="6"/>
        <v>-135.5</v>
      </c>
      <c r="T56" s="8">
        <v>31.25</v>
      </c>
      <c r="U56" s="1">
        <f t="shared" si="1"/>
        <v>166.75</v>
      </c>
      <c r="V56" s="1">
        <f t="shared" si="7"/>
        <v>0</v>
      </c>
      <c r="W56" s="36">
        <f>V56</f>
        <v>0</v>
      </c>
      <c r="X56" s="37"/>
      <c r="Y56" s="38">
        <f t="shared" si="2"/>
        <v>0</v>
      </c>
    </row>
    <row r="57" spans="1:25" x14ac:dyDescent="0.25">
      <c r="A57" s="43">
        <v>50</v>
      </c>
      <c r="B57" s="17" t="s">
        <v>29</v>
      </c>
      <c r="C57" s="11" t="s">
        <v>18</v>
      </c>
      <c r="D57" s="8">
        <v>1.5</v>
      </c>
      <c r="E57" s="19">
        <v>185</v>
      </c>
      <c r="F57" s="19"/>
      <c r="G57" s="19">
        <v>15</v>
      </c>
      <c r="H57" s="19">
        <v>5</v>
      </c>
      <c r="I57" s="19"/>
      <c r="J57" s="19">
        <v>4</v>
      </c>
      <c r="K57" s="8">
        <v>96.5</v>
      </c>
      <c r="L57" s="8">
        <v>44</v>
      </c>
      <c r="M57" s="8">
        <v>2</v>
      </c>
      <c r="N57" s="8">
        <v>4</v>
      </c>
      <c r="O57" s="19"/>
      <c r="P57" s="19"/>
      <c r="Q57" s="19"/>
      <c r="R57" s="19">
        <v>0</v>
      </c>
      <c r="S57" s="1">
        <f t="shared" si="6"/>
        <v>64</v>
      </c>
      <c r="T57" s="8">
        <v>54.5</v>
      </c>
      <c r="U57" s="1">
        <f t="shared" si="1"/>
        <v>-9.5</v>
      </c>
      <c r="V57" s="1">
        <f t="shared" si="7"/>
        <v>12.734999999999999</v>
      </c>
      <c r="W57" s="36">
        <f t="shared" si="5"/>
        <v>3.2349999999999994</v>
      </c>
      <c r="X57" s="37">
        <v>1740</v>
      </c>
      <c r="Y57" s="38">
        <f t="shared" si="2"/>
        <v>5628.8999999999987</v>
      </c>
    </row>
    <row r="58" spans="1:25" x14ac:dyDescent="0.25">
      <c r="B58" s="17" t="s">
        <v>29</v>
      </c>
      <c r="C58" s="11" t="s">
        <v>19</v>
      </c>
      <c r="D58" s="8">
        <v>11</v>
      </c>
      <c r="E58" s="19"/>
      <c r="F58" s="19"/>
      <c r="G58" s="19"/>
      <c r="H58" s="19"/>
      <c r="I58" s="19"/>
      <c r="J58" s="19">
        <v>7</v>
      </c>
      <c r="K58" s="8">
        <v>572.5</v>
      </c>
      <c r="L58" s="8"/>
      <c r="M58" s="8"/>
      <c r="N58" s="8"/>
      <c r="O58" s="19"/>
      <c r="P58" s="19">
        <v>12.25</v>
      </c>
      <c r="Q58" s="19"/>
      <c r="R58" s="19">
        <v>0</v>
      </c>
      <c r="S58" s="1">
        <f t="shared" si="6"/>
        <v>-566.75</v>
      </c>
      <c r="T58" s="8">
        <v>70</v>
      </c>
      <c r="U58" s="1">
        <f t="shared" si="1"/>
        <v>636.75</v>
      </c>
      <c r="V58" s="1">
        <f t="shared" si="7"/>
        <v>0</v>
      </c>
      <c r="W58" s="36">
        <f>V58</f>
        <v>0</v>
      </c>
      <c r="X58" s="37"/>
      <c r="Y58" s="38">
        <f t="shared" si="2"/>
        <v>0</v>
      </c>
    </row>
    <row r="59" spans="1:25" x14ac:dyDescent="0.25">
      <c r="A59" s="43">
        <v>50</v>
      </c>
      <c r="B59" s="90" t="s">
        <v>78</v>
      </c>
      <c r="C59" s="11" t="s">
        <v>18</v>
      </c>
      <c r="D59" s="8">
        <v>27</v>
      </c>
      <c r="E59" s="8">
        <v>275</v>
      </c>
      <c r="F59" s="8"/>
      <c r="G59" s="8">
        <v>0</v>
      </c>
      <c r="H59" s="19"/>
      <c r="I59" s="19"/>
      <c r="J59" s="19">
        <v>1</v>
      </c>
      <c r="K59" s="8">
        <v>171</v>
      </c>
      <c r="L59" s="8">
        <v>55</v>
      </c>
      <c r="M59" s="8">
        <v>5</v>
      </c>
      <c r="N59" s="8"/>
      <c r="O59" s="19"/>
      <c r="P59" s="19">
        <v>0.5</v>
      </c>
      <c r="Q59" s="19"/>
      <c r="R59" s="19">
        <v>0.5</v>
      </c>
      <c r="S59" s="1">
        <f t="shared" si="6"/>
        <v>71</v>
      </c>
      <c r="T59" s="8">
        <v>46</v>
      </c>
      <c r="U59" s="1">
        <f t="shared" si="1"/>
        <v>-25</v>
      </c>
      <c r="V59" s="1">
        <f t="shared" si="7"/>
        <v>17.484999999999999</v>
      </c>
      <c r="W59" s="36">
        <f t="shared" si="5"/>
        <v>-7.5150000000000006</v>
      </c>
      <c r="X59" s="37">
        <v>1935</v>
      </c>
      <c r="Y59" s="38">
        <f t="shared" si="2"/>
        <v>-14541.525000000001</v>
      </c>
    </row>
    <row r="60" spans="1:25" x14ac:dyDescent="0.25">
      <c r="B60" s="90" t="s">
        <v>79</v>
      </c>
      <c r="C60" s="11" t="s">
        <v>19</v>
      </c>
      <c r="D60" s="8">
        <v>4.5</v>
      </c>
      <c r="E60" s="18"/>
      <c r="F60" s="18"/>
      <c r="G60" s="18"/>
      <c r="H60" s="19"/>
      <c r="I60" s="19"/>
      <c r="J60" s="19">
        <v>29</v>
      </c>
      <c r="K60" s="8">
        <v>823.75</v>
      </c>
      <c r="L60" s="8"/>
      <c r="M60" s="8"/>
      <c r="N60" s="8"/>
      <c r="O60" s="19"/>
      <c r="P60" s="19"/>
      <c r="Q60" s="19"/>
      <c r="R60" s="19">
        <v>22</v>
      </c>
      <c r="S60" s="1">
        <f t="shared" si="6"/>
        <v>-812.25</v>
      </c>
      <c r="T60" s="8">
        <v>62</v>
      </c>
      <c r="U60" s="1">
        <f t="shared" si="1"/>
        <v>874.25</v>
      </c>
      <c r="V60" s="1">
        <f t="shared" si="7"/>
        <v>0</v>
      </c>
      <c r="W60" s="36">
        <f>V60</f>
        <v>0</v>
      </c>
      <c r="X60" s="37"/>
      <c r="Y60" s="38">
        <f t="shared" si="2"/>
        <v>0</v>
      </c>
    </row>
    <row r="61" spans="1:25" x14ac:dyDescent="0.25">
      <c r="A61" s="43">
        <v>50</v>
      </c>
      <c r="B61" s="90" t="s">
        <v>30</v>
      </c>
      <c r="C61" s="11" t="s">
        <v>18</v>
      </c>
      <c r="D61" s="10">
        <v>47</v>
      </c>
      <c r="E61" s="19">
        <v>321</v>
      </c>
      <c r="F61" s="19"/>
      <c r="G61" s="19">
        <v>15</v>
      </c>
      <c r="H61" s="19">
        <v>30</v>
      </c>
      <c r="J61" s="19">
        <v>1.5</v>
      </c>
      <c r="K61" s="8">
        <v>186.25</v>
      </c>
      <c r="L61" s="8">
        <v>43</v>
      </c>
      <c r="M61" s="8"/>
      <c r="N61" s="8"/>
      <c r="O61" s="19">
        <v>30</v>
      </c>
      <c r="P61" s="19"/>
      <c r="Q61" s="19"/>
      <c r="R61" s="19">
        <v>3.5</v>
      </c>
      <c r="S61" s="1">
        <f t="shared" si="6"/>
        <v>151.75</v>
      </c>
      <c r="T61" s="10">
        <v>106</v>
      </c>
      <c r="U61" s="35">
        <f t="shared" si="1"/>
        <v>-45.75</v>
      </c>
      <c r="V61" s="35">
        <f t="shared" si="7"/>
        <v>42.19</v>
      </c>
      <c r="W61" s="36">
        <f>U61+V61</f>
        <v>-3.5600000000000023</v>
      </c>
      <c r="X61" s="37">
        <v>1870</v>
      </c>
      <c r="Y61" s="38">
        <f t="shared" si="2"/>
        <v>-6657.2000000000044</v>
      </c>
    </row>
    <row r="62" spans="1:25" x14ac:dyDescent="0.25">
      <c r="B62" s="17" t="s">
        <v>30</v>
      </c>
      <c r="C62" s="11" t="s">
        <v>19</v>
      </c>
      <c r="D62" s="8">
        <v>27.75</v>
      </c>
      <c r="J62" s="19">
        <v>68</v>
      </c>
      <c r="K62" s="8">
        <v>2159</v>
      </c>
      <c r="L62" s="8"/>
      <c r="M62" s="8"/>
      <c r="N62" s="8"/>
      <c r="O62" s="19"/>
      <c r="P62" s="19"/>
      <c r="Q62" s="19"/>
      <c r="R62" s="19">
        <v>41</v>
      </c>
      <c r="S62" s="1">
        <f t="shared" si="6"/>
        <v>-2104.25</v>
      </c>
      <c r="T62" s="8">
        <v>5.25</v>
      </c>
      <c r="U62" s="1">
        <f t="shared" si="1"/>
        <v>2109.5</v>
      </c>
      <c r="V62" s="1">
        <f t="shared" si="7"/>
        <v>0</v>
      </c>
      <c r="W62" s="36">
        <f>V62</f>
        <v>0</v>
      </c>
      <c r="X62" s="37"/>
      <c r="Y62" s="38">
        <f t="shared" si="2"/>
        <v>0</v>
      </c>
    </row>
    <row r="63" spans="1:25" hidden="1" x14ac:dyDescent="0.25">
      <c r="A63" s="43">
        <v>50</v>
      </c>
      <c r="B63" s="17" t="s">
        <v>38</v>
      </c>
      <c r="C63" s="11" t="s">
        <v>18</v>
      </c>
      <c r="D63" s="8"/>
      <c r="E63" s="20"/>
      <c r="F63" s="20"/>
      <c r="G63" s="20"/>
      <c r="H63" s="19"/>
      <c r="I63" s="19"/>
      <c r="J63" s="19"/>
      <c r="K63" s="8"/>
      <c r="L63" s="8"/>
      <c r="M63" s="8"/>
      <c r="N63" s="8"/>
      <c r="O63" s="19"/>
      <c r="P63" s="19"/>
      <c r="Q63" s="19"/>
      <c r="R63" s="19"/>
      <c r="S63" s="1">
        <f t="shared" si="6"/>
        <v>0</v>
      </c>
      <c r="T63" s="8"/>
      <c r="U63" s="1">
        <f t="shared" si="1"/>
        <v>0</v>
      </c>
      <c r="V63" s="1">
        <f t="shared" si="7"/>
        <v>0</v>
      </c>
      <c r="W63" s="36">
        <f t="shared" si="5"/>
        <v>0</v>
      </c>
      <c r="X63" s="37"/>
      <c r="Y63" s="38">
        <f t="shared" si="2"/>
        <v>0</v>
      </c>
    </row>
    <row r="64" spans="1:25" hidden="1" x14ac:dyDescent="0.25">
      <c r="B64" s="17" t="s">
        <v>38</v>
      </c>
      <c r="C64" s="11" t="s">
        <v>19</v>
      </c>
      <c r="D64" s="8"/>
      <c r="E64" s="18"/>
      <c r="F64" s="18"/>
      <c r="G64" s="18"/>
      <c r="H64" s="19"/>
      <c r="I64" s="19"/>
      <c r="J64" s="19"/>
      <c r="K64" s="24"/>
      <c r="L64" s="24"/>
      <c r="M64" s="24"/>
      <c r="N64" s="24"/>
      <c r="O64" s="19"/>
      <c r="P64" s="19"/>
      <c r="Q64" s="19"/>
      <c r="R64" s="19"/>
      <c r="S64" s="1">
        <f t="shared" si="6"/>
        <v>0</v>
      </c>
      <c r="T64" s="8"/>
      <c r="U64" s="1">
        <f t="shared" si="1"/>
        <v>0</v>
      </c>
      <c r="V64" s="1">
        <f t="shared" si="7"/>
        <v>0</v>
      </c>
      <c r="W64" s="36">
        <f>V64</f>
        <v>0</v>
      </c>
      <c r="X64" s="37"/>
      <c r="Y64" s="38">
        <f t="shared" si="2"/>
        <v>0</v>
      </c>
    </row>
    <row r="65" spans="1:25" hidden="1" x14ac:dyDescent="0.25">
      <c r="A65" s="43">
        <v>50</v>
      </c>
      <c r="B65" s="17" t="s">
        <v>50</v>
      </c>
      <c r="C65" s="11" t="s">
        <v>18</v>
      </c>
      <c r="D65" s="8"/>
      <c r="E65" s="18"/>
      <c r="F65" s="18"/>
      <c r="G65" s="18"/>
      <c r="H65" s="19"/>
      <c r="I65" s="19"/>
      <c r="J65" s="19"/>
      <c r="K65" s="8"/>
      <c r="L65" s="8"/>
      <c r="M65" s="8"/>
      <c r="N65" s="8"/>
      <c r="O65" s="19"/>
      <c r="P65" s="19"/>
      <c r="Q65" s="19"/>
      <c r="R65" s="19"/>
      <c r="S65" s="1">
        <f t="shared" si="6"/>
        <v>0</v>
      </c>
      <c r="T65" s="8"/>
      <c r="U65" s="1">
        <f t="shared" si="1"/>
        <v>0</v>
      </c>
      <c r="V65" s="1">
        <f t="shared" si="7"/>
        <v>0</v>
      </c>
      <c r="W65" s="36">
        <f t="shared" si="5"/>
        <v>0</v>
      </c>
      <c r="X65" s="37"/>
      <c r="Y65" s="38">
        <f t="shared" si="2"/>
        <v>0</v>
      </c>
    </row>
    <row r="66" spans="1:25" hidden="1" x14ac:dyDescent="0.25">
      <c r="B66" s="17" t="s">
        <v>50</v>
      </c>
      <c r="C66" s="11" t="s">
        <v>19</v>
      </c>
      <c r="D66" s="8"/>
      <c r="E66" s="18"/>
      <c r="F66" s="18"/>
      <c r="G66" s="18"/>
      <c r="H66" s="19"/>
      <c r="I66" s="19"/>
      <c r="J66" s="19"/>
      <c r="K66" s="8"/>
      <c r="L66" s="8"/>
      <c r="M66" s="8"/>
      <c r="N66" s="8"/>
      <c r="O66" s="19"/>
      <c r="P66" s="19"/>
      <c r="Q66" s="19"/>
      <c r="R66" s="19"/>
      <c r="S66" s="1">
        <f t="shared" si="6"/>
        <v>0</v>
      </c>
      <c r="T66" s="8"/>
      <c r="U66" s="1">
        <f t="shared" si="1"/>
        <v>0</v>
      </c>
      <c r="V66" s="1">
        <f t="shared" si="7"/>
        <v>0</v>
      </c>
      <c r="W66" s="36">
        <f>V66</f>
        <v>0</v>
      </c>
      <c r="X66" s="37"/>
      <c r="Y66" s="38">
        <f t="shared" si="2"/>
        <v>0</v>
      </c>
    </row>
    <row r="67" spans="1:25" hidden="1" x14ac:dyDescent="0.25">
      <c r="A67" s="43">
        <v>50</v>
      </c>
      <c r="B67" s="17" t="s">
        <v>51</v>
      </c>
      <c r="C67" s="11" t="s">
        <v>18</v>
      </c>
      <c r="D67" s="8"/>
      <c r="E67" s="18"/>
      <c r="F67" s="18"/>
      <c r="G67" s="18"/>
      <c r="H67" s="19"/>
      <c r="I67" s="19"/>
      <c r="J67" s="19"/>
      <c r="K67" s="8"/>
      <c r="L67" s="8"/>
      <c r="M67" s="8"/>
      <c r="N67" s="8"/>
      <c r="O67" s="19"/>
      <c r="P67" s="19"/>
      <c r="Q67" s="19"/>
      <c r="R67" s="19"/>
      <c r="S67" s="1">
        <f t="shared" ref="S67:S98" si="8">SUM(D67:J67)-SUM(K67:R67)</f>
        <v>0</v>
      </c>
      <c r="T67" s="8"/>
      <c r="U67" s="1">
        <f t="shared" ref="U67:U106" si="9">T67-S67</f>
        <v>0</v>
      </c>
      <c r="V67" s="1">
        <f t="shared" si="7"/>
        <v>0</v>
      </c>
      <c r="W67" s="36">
        <f t="shared" si="5"/>
        <v>0</v>
      </c>
      <c r="X67" s="37"/>
      <c r="Y67" s="38">
        <f t="shared" si="2"/>
        <v>0</v>
      </c>
    </row>
    <row r="68" spans="1:25" hidden="1" x14ac:dyDescent="0.25">
      <c r="B68" s="17" t="s">
        <v>51</v>
      </c>
      <c r="C68" s="11" t="s">
        <v>19</v>
      </c>
      <c r="D68" s="8"/>
      <c r="E68" s="18"/>
      <c r="F68" s="18"/>
      <c r="G68" s="18"/>
      <c r="H68" s="19"/>
      <c r="I68" s="19"/>
      <c r="J68" s="19"/>
      <c r="K68" s="8"/>
      <c r="L68" s="8"/>
      <c r="M68" s="8"/>
      <c r="N68" s="8"/>
      <c r="O68" s="19"/>
      <c r="P68" s="19"/>
      <c r="Q68" s="19"/>
      <c r="R68" s="19"/>
      <c r="S68" s="1">
        <f t="shared" si="8"/>
        <v>0</v>
      </c>
      <c r="T68" s="8"/>
      <c r="U68" s="1">
        <f t="shared" si="9"/>
        <v>0</v>
      </c>
      <c r="V68" s="1">
        <f t="shared" si="7"/>
        <v>0</v>
      </c>
      <c r="W68" s="36">
        <f>V68</f>
        <v>0</v>
      </c>
      <c r="X68" s="37"/>
      <c r="Y68" s="38">
        <f t="shared" si="2"/>
        <v>0</v>
      </c>
    </row>
    <row r="69" spans="1:25" hidden="1" x14ac:dyDescent="0.25">
      <c r="A69" s="43">
        <v>50</v>
      </c>
      <c r="B69" s="17" t="s">
        <v>52</v>
      </c>
      <c r="C69" s="11" t="s">
        <v>18</v>
      </c>
      <c r="D69" s="8"/>
      <c r="E69" s="18"/>
      <c r="F69" s="18"/>
      <c r="G69" s="18"/>
      <c r="H69" s="19"/>
      <c r="I69" s="19"/>
      <c r="J69" s="19"/>
      <c r="K69" s="8"/>
      <c r="L69" s="8"/>
      <c r="M69" s="8"/>
      <c r="N69" s="8"/>
      <c r="O69" s="19"/>
      <c r="P69" s="19"/>
      <c r="Q69" s="19"/>
      <c r="R69" s="19"/>
      <c r="S69" s="1">
        <f t="shared" si="8"/>
        <v>0</v>
      </c>
      <c r="T69" s="8"/>
      <c r="U69" s="1">
        <f t="shared" si="9"/>
        <v>0</v>
      </c>
      <c r="V69" s="1">
        <f t="shared" si="7"/>
        <v>0</v>
      </c>
      <c r="W69" s="36">
        <f t="shared" si="5"/>
        <v>0</v>
      </c>
      <c r="X69" s="37"/>
      <c r="Y69" s="38">
        <f t="shared" si="2"/>
        <v>0</v>
      </c>
    </row>
    <row r="70" spans="1:25" hidden="1" x14ac:dyDescent="0.25">
      <c r="B70" s="17" t="s">
        <v>52</v>
      </c>
      <c r="C70" s="11" t="s">
        <v>19</v>
      </c>
      <c r="D70" s="8"/>
      <c r="E70" s="18"/>
      <c r="F70" s="18"/>
      <c r="G70" s="18"/>
      <c r="H70" s="19"/>
      <c r="I70" s="19"/>
      <c r="J70" s="19"/>
      <c r="K70" s="8"/>
      <c r="L70" s="8"/>
      <c r="M70" s="8"/>
      <c r="N70" s="8"/>
      <c r="O70" s="19"/>
      <c r="P70" s="19"/>
      <c r="Q70" s="19"/>
      <c r="R70" s="19"/>
      <c r="S70" s="1">
        <f t="shared" si="8"/>
        <v>0</v>
      </c>
      <c r="T70" s="8"/>
      <c r="U70" s="1">
        <f t="shared" si="9"/>
        <v>0</v>
      </c>
      <c r="V70" s="1">
        <f t="shared" si="7"/>
        <v>0</v>
      </c>
      <c r="W70" s="36">
        <f>V70</f>
        <v>0</v>
      </c>
      <c r="X70" s="37"/>
      <c r="Y70" s="38">
        <f t="shared" ref="Y70:Y106" si="10">X70*W70</f>
        <v>0</v>
      </c>
    </row>
    <row r="71" spans="1:25" hidden="1" x14ac:dyDescent="0.25">
      <c r="A71" s="43">
        <v>50</v>
      </c>
      <c r="B71" s="17" t="s">
        <v>40</v>
      </c>
      <c r="C71" s="11" t="s">
        <v>18</v>
      </c>
      <c r="D71" s="8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">
        <f t="shared" si="8"/>
        <v>0</v>
      </c>
      <c r="T71" s="8"/>
      <c r="U71" s="1">
        <f t="shared" si="9"/>
        <v>0</v>
      </c>
      <c r="V71" s="1">
        <f t="shared" si="7"/>
        <v>0</v>
      </c>
      <c r="W71" s="36">
        <f t="shared" ref="W71:W105" si="11">U71+V71</f>
        <v>0</v>
      </c>
      <c r="X71" s="37"/>
      <c r="Y71" s="38">
        <f t="shared" si="10"/>
        <v>0</v>
      </c>
    </row>
    <row r="72" spans="1:25" hidden="1" x14ac:dyDescent="0.25">
      <c r="B72" s="17" t="s">
        <v>40</v>
      </c>
      <c r="C72" s="11" t="s">
        <v>19</v>
      </c>
      <c r="D72" s="8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">
        <f t="shared" si="8"/>
        <v>0</v>
      </c>
      <c r="T72" s="8"/>
      <c r="U72" s="1">
        <f>T72-S72</f>
        <v>0</v>
      </c>
      <c r="V72" s="1">
        <f t="shared" si="7"/>
        <v>0</v>
      </c>
      <c r="W72" s="36">
        <f>V72</f>
        <v>0</v>
      </c>
      <c r="X72" s="37"/>
      <c r="Y72" s="38">
        <f t="shared" si="10"/>
        <v>0</v>
      </c>
    </row>
    <row r="73" spans="1:25" hidden="1" x14ac:dyDescent="0.25">
      <c r="A73" s="43">
        <v>50</v>
      </c>
      <c r="B73" s="17" t="s">
        <v>68</v>
      </c>
      <c r="C73" s="11" t="s">
        <v>18</v>
      </c>
      <c r="D73" s="8"/>
      <c r="E73" s="19"/>
      <c r="F73" s="19"/>
      <c r="G73" s="19"/>
      <c r="H73" s="19"/>
      <c r="I73" s="19"/>
      <c r="J73" s="19"/>
      <c r="K73" s="8"/>
      <c r="L73" s="8"/>
      <c r="M73" s="8"/>
      <c r="N73" s="8"/>
      <c r="O73" s="19"/>
      <c r="P73" s="19"/>
      <c r="Q73" s="19"/>
      <c r="R73" s="19"/>
      <c r="S73" s="1">
        <f t="shared" si="8"/>
        <v>0</v>
      </c>
      <c r="T73" s="62">
        <v>0</v>
      </c>
      <c r="U73" s="1">
        <f>T73-S73</f>
        <v>0</v>
      </c>
      <c r="V73" s="1">
        <f t="shared" ref="V73:V105" si="12">IFERROR(U74/A73,0)</f>
        <v>0</v>
      </c>
      <c r="W73" s="36">
        <f>V73</f>
        <v>0</v>
      </c>
      <c r="X73" s="37"/>
      <c r="Y73" s="38">
        <f t="shared" si="10"/>
        <v>0</v>
      </c>
    </row>
    <row r="74" spans="1:25" hidden="1" x14ac:dyDescent="0.25">
      <c r="B74" s="17" t="s">
        <v>42</v>
      </c>
      <c r="C74" s="11" t="s">
        <v>19</v>
      </c>
      <c r="D74" s="8"/>
      <c r="E74" s="19"/>
      <c r="F74" s="19"/>
      <c r="G74" s="19"/>
      <c r="H74" s="19"/>
      <c r="I74" s="19"/>
      <c r="J74" s="19"/>
      <c r="K74" s="8"/>
      <c r="L74" s="8"/>
      <c r="M74" s="8"/>
      <c r="N74" s="8"/>
      <c r="O74" s="19"/>
      <c r="P74" s="19"/>
      <c r="Q74" s="19"/>
      <c r="R74" s="19"/>
      <c r="S74" s="1">
        <f t="shared" si="8"/>
        <v>0</v>
      </c>
      <c r="T74" s="8"/>
      <c r="U74" s="1">
        <f t="shared" ref="U74" si="13">T74-S74</f>
        <v>0</v>
      </c>
      <c r="V74" s="1">
        <f t="shared" si="12"/>
        <v>0</v>
      </c>
      <c r="W74" s="36">
        <f>V74</f>
        <v>0</v>
      </c>
      <c r="X74" s="37"/>
      <c r="Y74" s="38">
        <f t="shared" si="10"/>
        <v>0</v>
      </c>
    </row>
    <row r="75" spans="1:25" hidden="1" x14ac:dyDescent="0.25">
      <c r="A75" s="43">
        <v>50</v>
      </c>
      <c r="B75" s="17" t="s">
        <v>39</v>
      </c>
      <c r="C75" s="11" t="s">
        <v>18</v>
      </c>
      <c r="D75" s="8"/>
      <c r="E75" s="19"/>
      <c r="F75" s="19"/>
      <c r="G75" s="19"/>
      <c r="H75" s="19"/>
      <c r="I75" s="19"/>
      <c r="J75" s="19"/>
      <c r="K75" s="10"/>
      <c r="L75" s="10"/>
      <c r="M75" s="10"/>
      <c r="N75" s="10"/>
      <c r="O75" s="19"/>
      <c r="P75" s="19"/>
      <c r="Q75" s="19"/>
      <c r="R75" s="19"/>
      <c r="S75" s="1">
        <f t="shared" si="8"/>
        <v>0</v>
      </c>
      <c r="T75" s="8"/>
      <c r="U75" s="1">
        <f t="shared" si="9"/>
        <v>0</v>
      </c>
      <c r="V75" s="1">
        <f t="shared" si="12"/>
        <v>0</v>
      </c>
      <c r="W75" s="36">
        <f t="shared" si="11"/>
        <v>0</v>
      </c>
      <c r="X75" s="37"/>
      <c r="Y75" s="38">
        <f t="shared" si="10"/>
        <v>0</v>
      </c>
    </row>
    <row r="76" spans="1:25" hidden="1" x14ac:dyDescent="0.25">
      <c r="B76" s="17" t="s">
        <v>39</v>
      </c>
      <c r="C76" s="11" t="s">
        <v>19</v>
      </c>
      <c r="D76" s="8"/>
      <c r="E76" s="19"/>
      <c r="F76" s="19"/>
      <c r="G76" s="19"/>
      <c r="H76" s="19"/>
      <c r="I76" s="19"/>
      <c r="J76" s="19"/>
      <c r="K76" s="26"/>
      <c r="L76" s="26"/>
      <c r="M76" s="26"/>
      <c r="N76" s="26"/>
      <c r="O76" s="19"/>
      <c r="P76" s="19"/>
      <c r="Q76" s="19"/>
      <c r="R76" s="19"/>
      <c r="S76" s="1">
        <f t="shared" si="8"/>
        <v>0</v>
      </c>
      <c r="T76" s="8"/>
      <c r="U76" s="1">
        <f t="shared" si="9"/>
        <v>0</v>
      </c>
      <c r="V76" s="1">
        <f t="shared" si="12"/>
        <v>0</v>
      </c>
      <c r="W76" s="36">
        <f>V76</f>
        <v>0</v>
      </c>
      <c r="X76" s="37"/>
      <c r="Y76" s="38">
        <f t="shared" si="10"/>
        <v>0</v>
      </c>
    </row>
    <row r="77" spans="1:25" hidden="1" x14ac:dyDescent="0.25">
      <c r="A77" s="43">
        <v>50</v>
      </c>
      <c r="B77" s="17" t="s">
        <v>41</v>
      </c>
      <c r="C77" s="11" t="s">
        <v>18</v>
      </c>
      <c r="D77" s="8"/>
      <c r="E77" s="19"/>
      <c r="F77" s="19"/>
      <c r="G77" s="19"/>
      <c r="H77" s="19"/>
      <c r="I77" s="19"/>
      <c r="J77" s="19"/>
      <c r="K77" s="8"/>
      <c r="L77" s="8"/>
      <c r="M77" s="8"/>
      <c r="N77" s="8"/>
      <c r="O77" s="19"/>
      <c r="P77" s="19"/>
      <c r="Q77" s="19"/>
      <c r="R77" s="19"/>
      <c r="S77" s="1">
        <f t="shared" si="8"/>
        <v>0</v>
      </c>
      <c r="T77" s="8"/>
      <c r="U77" s="1">
        <f t="shared" si="9"/>
        <v>0</v>
      </c>
      <c r="V77" s="1">
        <f t="shared" si="12"/>
        <v>0</v>
      </c>
      <c r="W77" s="36">
        <f t="shared" si="11"/>
        <v>0</v>
      </c>
      <c r="X77" s="37"/>
      <c r="Y77" s="38">
        <f t="shared" si="10"/>
        <v>0</v>
      </c>
    </row>
    <row r="78" spans="1:25" hidden="1" x14ac:dyDescent="0.25">
      <c r="B78" s="17" t="s">
        <v>41</v>
      </c>
      <c r="C78" s="11" t="s">
        <v>19</v>
      </c>
      <c r="D78" s="8"/>
      <c r="E78" s="19"/>
      <c r="F78" s="19"/>
      <c r="G78" s="19"/>
      <c r="H78" s="19"/>
      <c r="I78" s="19"/>
      <c r="J78" s="19"/>
      <c r="K78" s="8"/>
      <c r="L78" s="8"/>
      <c r="M78" s="8"/>
      <c r="N78" s="8"/>
      <c r="O78" s="19"/>
      <c r="P78" s="19"/>
      <c r="Q78" s="19"/>
      <c r="R78" s="19"/>
      <c r="S78" s="1">
        <f t="shared" si="8"/>
        <v>0</v>
      </c>
      <c r="T78" s="8"/>
      <c r="U78" s="1">
        <f t="shared" si="9"/>
        <v>0</v>
      </c>
      <c r="V78" s="1">
        <f t="shared" si="12"/>
        <v>0</v>
      </c>
      <c r="W78" s="36">
        <f>V78</f>
        <v>0</v>
      </c>
      <c r="X78" s="37"/>
      <c r="Y78" s="38">
        <f t="shared" si="10"/>
        <v>0</v>
      </c>
    </row>
    <row r="79" spans="1:25" x14ac:dyDescent="0.25">
      <c r="A79" s="43">
        <v>50</v>
      </c>
      <c r="B79" s="17" t="s">
        <v>80</v>
      </c>
      <c r="C79" s="11" t="s">
        <v>18</v>
      </c>
      <c r="D79" s="8"/>
      <c r="E79" s="18">
        <v>125</v>
      </c>
      <c r="F79" s="18"/>
      <c r="G79" s="18">
        <v>45</v>
      </c>
      <c r="H79" s="19"/>
      <c r="I79" s="19"/>
      <c r="J79" s="19">
        <v>1</v>
      </c>
      <c r="K79" s="8">
        <v>139.5</v>
      </c>
      <c r="L79" s="8"/>
      <c r="M79" s="8"/>
      <c r="N79" s="8"/>
      <c r="O79" s="19"/>
      <c r="P79" s="19"/>
      <c r="Q79" s="19"/>
      <c r="R79" s="19"/>
      <c r="S79" s="1">
        <f t="shared" si="8"/>
        <v>31.5</v>
      </c>
      <c r="T79" s="8">
        <v>21.5</v>
      </c>
      <c r="U79" s="1">
        <f t="shared" si="9"/>
        <v>-10</v>
      </c>
      <c r="V79" s="1">
        <f t="shared" si="12"/>
        <v>9.01</v>
      </c>
      <c r="W79" s="36">
        <f t="shared" si="11"/>
        <v>-0.99000000000000021</v>
      </c>
      <c r="X79" s="37">
        <v>1675</v>
      </c>
      <c r="Y79" s="38">
        <f t="shared" si="10"/>
        <v>-1658.2500000000005</v>
      </c>
    </row>
    <row r="80" spans="1:25" x14ac:dyDescent="0.25">
      <c r="B80" s="17" t="s">
        <v>81</v>
      </c>
      <c r="C80" s="11" t="s">
        <v>19</v>
      </c>
      <c r="D80" s="8"/>
      <c r="E80" s="18"/>
      <c r="F80" s="18"/>
      <c r="G80" s="18"/>
      <c r="H80" s="19"/>
      <c r="I80" s="19"/>
      <c r="J80" s="19">
        <v>1</v>
      </c>
      <c r="K80" s="8">
        <v>441</v>
      </c>
      <c r="L80" s="8"/>
      <c r="M80" s="8"/>
      <c r="N80" s="8"/>
      <c r="O80" s="19"/>
      <c r="P80" s="19"/>
      <c r="Q80" s="19"/>
      <c r="R80" s="19"/>
      <c r="S80" s="1">
        <f t="shared" si="8"/>
        <v>-440</v>
      </c>
      <c r="T80" s="8">
        <v>10.5</v>
      </c>
      <c r="U80" s="1">
        <f t="shared" si="9"/>
        <v>450.5</v>
      </c>
      <c r="V80" s="1">
        <f t="shared" si="12"/>
        <v>0</v>
      </c>
      <c r="W80" s="36">
        <f>V80</f>
        <v>0</v>
      </c>
      <c r="X80" s="37"/>
      <c r="Y80" s="38">
        <f t="shared" si="10"/>
        <v>0</v>
      </c>
    </row>
    <row r="81" spans="1:25" hidden="1" x14ac:dyDescent="0.25">
      <c r="A81" s="43">
        <v>50</v>
      </c>
      <c r="B81" s="17" t="s">
        <v>82</v>
      </c>
      <c r="C81" s="11" t="s">
        <v>18</v>
      </c>
      <c r="D81" s="8"/>
      <c r="E81" s="18"/>
      <c r="F81" s="18"/>
      <c r="G81" s="18"/>
      <c r="H81" s="19"/>
      <c r="I81" s="19"/>
      <c r="J81" s="19"/>
      <c r="K81" s="8"/>
      <c r="L81" s="8"/>
      <c r="M81" s="8"/>
      <c r="N81" s="8"/>
      <c r="O81" s="19"/>
      <c r="P81" s="19"/>
      <c r="Q81" s="19"/>
      <c r="R81" s="19"/>
      <c r="S81" s="1">
        <f t="shared" si="8"/>
        <v>0</v>
      </c>
      <c r="T81" s="8"/>
      <c r="U81" s="1">
        <f t="shared" si="9"/>
        <v>0</v>
      </c>
      <c r="V81" s="1">
        <f t="shared" si="12"/>
        <v>0</v>
      </c>
      <c r="W81" s="36">
        <f t="shared" si="11"/>
        <v>0</v>
      </c>
      <c r="X81" s="37"/>
      <c r="Y81" s="38">
        <f t="shared" si="10"/>
        <v>0</v>
      </c>
    </row>
    <row r="82" spans="1:25" hidden="1" x14ac:dyDescent="0.25">
      <c r="B82" s="17" t="s">
        <v>83</v>
      </c>
      <c r="C82" s="11" t="s">
        <v>19</v>
      </c>
      <c r="D82" s="8"/>
      <c r="E82" s="18"/>
      <c r="F82" s="18"/>
      <c r="G82" s="18"/>
      <c r="H82" s="19"/>
      <c r="I82" s="19"/>
      <c r="J82" s="19"/>
      <c r="K82" s="8"/>
      <c r="L82" s="8"/>
      <c r="M82" s="8"/>
      <c r="N82" s="8"/>
      <c r="O82" s="19"/>
      <c r="P82" s="19"/>
      <c r="Q82" s="19"/>
      <c r="R82" s="19"/>
      <c r="S82" s="1">
        <f t="shared" si="8"/>
        <v>0</v>
      </c>
      <c r="T82" s="8"/>
      <c r="U82" s="1">
        <f t="shared" si="9"/>
        <v>0</v>
      </c>
      <c r="V82" s="1">
        <f t="shared" si="12"/>
        <v>0</v>
      </c>
      <c r="W82" s="36">
        <f>V82</f>
        <v>0</v>
      </c>
      <c r="X82" s="37"/>
      <c r="Y82" s="38">
        <f t="shared" si="10"/>
        <v>0</v>
      </c>
    </row>
    <row r="83" spans="1:25" hidden="1" x14ac:dyDescent="0.25">
      <c r="A83" s="43">
        <v>50</v>
      </c>
      <c r="B83" s="17" t="s">
        <v>84</v>
      </c>
      <c r="C83" s="11" t="s">
        <v>18</v>
      </c>
      <c r="D83" s="8"/>
      <c r="E83" s="18"/>
      <c r="F83" s="18"/>
      <c r="G83" s="18"/>
      <c r="H83" s="19"/>
      <c r="I83" s="19"/>
      <c r="J83" s="19"/>
      <c r="K83" s="8"/>
      <c r="L83" s="8"/>
      <c r="M83" s="8"/>
      <c r="N83" s="8"/>
      <c r="O83" s="19"/>
      <c r="P83" s="19"/>
      <c r="Q83" s="19"/>
      <c r="R83" s="19"/>
      <c r="S83" s="1">
        <f t="shared" si="8"/>
        <v>0</v>
      </c>
      <c r="T83" s="8"/>
      <c r="U83" s="1">
        <f t="shared" si="9"/>
        <v>0</v>
      </c>
      <c r="V83" s="1">
        <f t="shared" si="12"/>
        <v>0</v>
      </c>
      <c r="W83" s="36">
        <f t="shared" si="11"/>
        <v>0</v>
      </c>
      <c r="X83" s="37"/>
      <c r="Y83" s="38">
        <f t="shared" si="10"/>
        <v>0</v>
      </c>
    </row>
    <row r="84" spans="1:25" hidden="1" x14ac:dyDescent="0.25">
      <c r="B84" s="17" t="s">
        <v>84</v>
      </c>
      <c r="C84" s="11" t="s">
        <v>19</v>
      </c>
      <c r="D84" s="8"/>
      <c r="E84" s="18"/>
      <c r="F84" s="18"/>
      <c r="G84" s="18"/>
      <c r="H84" s="19"/>
      <c r="I84" s="19"/>
      <c r="J84" s="19"/>
      <c r="K84" s="8"/>
      <c r="L84" s="8"/>
      <c r="M84" s="8"/>
      <c r="N84" s="8"/>
      <c r="O84" s="19"/>
      <c r="P84" s="19"/>
      <c r="Q84" s="19"/>
      <c r="R84" s="19"/>
      <c r="S84" s="1">
        <f t="shared" si="8"/>
        <v>0</v>
      </c>
      <c r="T84" s="8"/>
      <c r="U84" s="1">
        <f t="shared" si="9"/>
        <v>0</v>
      </c>
      <c r="V84" s="1">
        <f t="shared" si="12"/>
        <v>0</v>
      </c>
      <c r="W84" s="36">
        <f>V84</f>
        <v>0</v>
      </c>
      <c r="X84" s="37"/>
      <c r="Y84" s="38">
        <f t="shared" si="10"/>
        <v>0</v>
      </c>
    </row>
    <row r="85" spans="1:25" hidden="1" x14ac:dyDescent="0.25">
      <c r="A85" s="43">
        <v>50</v>
      </c>
      <c r="B85" s="17" t="s">
        <v>85</v>
      </c>
      <c r="C85" s="11" t="s">
        <v>18</v>
      </c>
      <c r="D85" s="8"/>
      <c r="E85" s="27"/>
      <c r="F85" s="27"/>
      <c r="G85" s="27"/>
      <c r="H85" s="19"/>
      <c r="I85" s="19"/>
      <c r="J85" s="19"/>
      <c r="K85" s="8"/>
      <c r="L85" s="8"/>
      <c r="M85" s="8"/>
      <c r="N85" s="8"/>
      <c r="O85" s="19"/>
      <c r="P85" s="19"/>
      <c r="Q85" s="19"/>
      <c r="R85" s="19"/>
      <c r="S85" s="1">
        <f t="shared" si="8"/>
        <v>0</v>
      </c>
      <c r="T85" s="8"/>
      <c r="U85" s="1">
        <f t="shared" si="9"/>
        <v>0</v>
      </c>
      <c r="V85" s="1">
        <f t="shared" si="12"/>
        <v>0</v>
      </c>
      <c r="W85" s="36">
        <f>U85+V85</f>
        <v>0</v>
      </c>
      <c r="X85" s="37"/>
      <c r="Y85" s="38">
        <f t="shared" si="10"/>
        <v>0</v>
      </c>
    </row>
    <row r="86" spans="1:25" hidden="1" x14ac:dyDescent="0.25">
      <c r="B86" s="17" t="s">
        <v>85</v>
      </c>
      <c r="C86" s="11" t="s">
        <v>19</v>
      </c>
      <c r="D86" s="8"/>
      <c r="E86" s="18"/>
      <c r="F86" s="18"/>
      <c r="G86" s="18"/>
      <c r="H86" s="19"/>
      <c r="I86" s="19"/>
      <c r="J86" s="19"/>
      <c r="K86" s="8"/>
      <c r="L86" s="8"/>
      <c r="M86" s="8"/>
      <c r="N86" s="8"/>
      <c r="O86" s="19"/>
      <c r="P86" s="19"/>
      <c r="Q86" s="19"/>
      <c r="R86" s="19"/>
      <c r="S86" s="1">
        <f t="shared" si="8"/>
        <v>0</v>
      </c>
      <c r="T86" s="8"/>
      <c r="U86" s="1">
        <f t="shared" si="9"/>
        <v>0</v>
      </c>
      <c r="V86" s="1">
        <f t="shared" si="12"/>
        <v>0</v>
      </c>
      <c r="W86" s="36">
        <f>V86</f>
        <v>0</v>
      </c>
      <c r="X86" s="37"/>
      <c r="Y86" s="38">
        <f t="shared" si="10"/>
        <v>0</v>
      </c>
    </row>
    <row r="87" spans="1:25" hidden="1" x14ac:dyDescent="0.25">
      <c r="A87" s="43">
        <v>50</v>
      </c>
      <c r="B87" s="17" t="s">
        <v>43</v>
      </c>
      <c r="C87" s="11" t="s">
        <v>18</v>
      </c>
      <c r="D87" s="8"/>
      <c r="E87" s="18"/>
      <c r="F87" s="18"/>
      <c r="G87" s="18"/>
      <c r="H87" s="19"/>
      <c r="I87" s="19"/>
      <c r="J87" s="19"/>
      <c r="K87" s="8"/>
      <c r="L87" s="8"/>
      <c r="M87" s="8"/>
      <c r="N87" s="8"/>
      <c r="O87" s="19"/>
      <c r="P87" s="19"/>
      <c r="Q87" s="19"/>
      <c r="R87" s="19"/>
      <c r="S87" s="1">
        <f t="shared" si="8"/>
        <v>0</v>
      </c>
      <c r="T87" s="8"/>
      <c r="U87" s="1">
        <f t="shared" si="9"/>
        <v>0</v>
      </c>
      <c r="V87" s="1">
        <f t="shared" si="12"/>
        <v>0</v>
      </c>
      <c r="W87" s="36">
        <f t="shared" si="11"/>
        <v>0</v>
      </c>
      <c r="X87" s="37"/>
      <c r="Y87" s="38">
        <f t="shared" si="10"/>
        <v>0</v>
      </c>
    </row>
    <row r="88" spans="1:25" hidden="1" x14ac:dyDescent="0.25">
      <c r="B88" s="17" t="s">
        <v>44</v>
      </c>
      <c r="C88" s="11" t="s">
        <v>19</v>
      </c>
      <c r="D88" s="8"/>
      <c r="E88" s="18"/>
      <c r="F88" s="18"/>
      <c r="G88" s="18"/>
      <c r="H88" s="19"/>
      <c r="I88" s="19"/>
      <c r="J88" s="19"/>
      <c r="K88" s="8"/>
      <c r="L88" s="8"/>
      <c r="M88" s="8"/>
      <c r="N88" s="8"/>
      <c r="O88" s="19"/>
      <c r="P88" s="19"/>
      <c r="Q88" s="19"/>
      <c r="R88" s="19"/>
      <c r="S88" s="1">
        <f t="shared" si="8"/>
        <v>0</v>
      </c>
      <c r="T88" s="8"/>
      <c r="U88" s="1">
        <f t="shared" si="9"/>
        <v>0</v>
      </c>
      <c r="V88" s="1">
        <f t="shared" si="12"/>
        <v>0</v>
      </c>
      <c r="W88" s="36">
        <f>V88</f>
        <v>0</v>
      </c>
      <c r="X88" s="37"/>
      <c r="Y88" s="38">
        <f t="shared" si="10"/>
        <v>0</v>
      </c>
    </row>
    <row r="89" spans="1:25" hidden="1" x14ac:dyDescent="0.25">
      <c r="A89" s="43">
        <v>50</v>
      </c>
      <c r="B89" s="17" t="s">
        <v>45</v>
      </c>
      <c r="C89" s="11" t="s">
        <v>18</v>
      </c>
      <c r="D89" s="8"/>
      <c r="E89" s="18"/>
      <c r="F89" s="18"/>
      <c r="G89" s="18"/>
      <c r="H89" s="19"/>
      <c r="I89" s="19"/>
      <c r="J89" s="19"/>
      <c r="K89" s="8"/>
      <c r="L89" s="8"/>
      <c r="M89" s="8"/>
      <c r="N89" s="8"/>
      <c r="O89" s="19"/>
      <c r="P89" s="19"/>
      <c r="Q89" s="19"/>
      <c r="R89" s="19"/>
      <c r="S89" s="1">
        <f t="shared" si="8"/>
        <v>0</v>
      </c>
      <c r="T89" s="8"/>
      <c r="U89" s="1">
        <f t="shared" si="9"/>
        <v>0</v>
      </c>
      <c r="V89" s="1">
        <f t="shared" si="12"/>
        <v>0</v>
      </c>
      <c r="W89" s="36">
        <f t="shared" si="11"/>
        <v>0</v>
      </c>
      <c r="X89" s="37"/>
      <c r="Y89" s="38">
        <f t="shared" si="10"/>
        <v>0</v>
      </c>
    </row>
    <row r="90" spans="1:25" hidden="1" x14ac:dyDescent="0.25">
      <c r="B90" s="17" t="s">
        <v>46</v>
      </c>
      <c r="C90" s="11" t="s">
        <v>19</v>
      </c>
      <c r="D90" s="8"/>
      <c r="E90" s="18"/>
      <c r="F90" s="18"/>
      <c r="G90" s="18"/>
      <c r="H90" s="19"/>
      <c r="I90" s="19"/>
      <c r="J90" s="19"/>
      <c r="K90" s="8"/>
      <c r="L90" s="8"/>
      <c r="M90" s="8"/>
      <c r="N90" s="8"/>
      <c r="O90" s="19"/>
      <c r="P90" s="19"/>
      <c r="Q90" s="19"/>
      <c r="R90" s="19"/>
      <c r="S90" s="1">
        <f t="shared" si="8"/>
        <v>0</v>
      </c>
      <c r="T90" s="8"/>
      <c r="U90" s="1">
        <f t="shared" si="9"/>
        <v>0</v>
      </c>
      <c r="V90" s="1">
        <f t="shared" si="12"/>
        <v>0</v>
      </c>
      <c r="W90" s="36">
        <f>V90</f>
        <v>0</v>
      </c>
      <c r="X90" s="37"/>
      <c r="Y90" s="38">
        <f t="shared" si="10"/>
        <v>0</v>
      </c>
    </row>
    <row r="91" spans="1:25" hidden="1" x14ac:dyDescent="0.25">
      <c r="A91" s="43">
        <v>50</v>
      </c>
      <c r="B91" s="17" t="s">
        <v>47</v>
      </c>
      <c r="C91" s="11" t="s">
        <v>18</v>
      </c>
      <c r="D91" s="8"/>
      <c r="E91" s="18"/>
      <c r="F91" s="18"/>
      <c r="G91" s="18"/>
      <c r="H91" s="19"/>
      <c r="I91" s="19"/>
      <c r="J91" s="19"/>
      <c r="K91" s="8"/>
      <c r="L91" s="8"/>
      <c r="M91" s="8"/>
      <c r="N91" s="8"/>
      <c r="O91" s="19"/>
      <c r="P91" s="19"/>
      <c r="Q91" s="19"/>
      <c r="R91" s="19"/>
      <c r="S91" s="1">
        <f t="shared" si="8"/>
        <v>0</v>
      </c>
      <c r="T91" s="8"/>
      <c r="U91" s="1">
        <f t="shared" si="9"/>
        <v>0</v>
      </c>
      <c r="V91" s="1">
        <f t="shared" si="12"/>
        <v>0</v>
      </c>
      <c r="W91" s="36">
        <f t="shared" si="11"/>
        <v>0</v>
      </c>
      <c r="X91" s="37"/>
      <c r="Y91" s="38">
        <f t="shared" si="10"/>
        <v>0</v>
      </c>
    </row>
    <row r="92" spans="1:25" hidden="1" x14ac:dyDescent="0.25">
      <c r="B92" s="17" t="s">
        <v>47</v>
      </c>
      <c r="C92" s="11" t="s">
        <v>19</v>
      </c>
      <c r="D92" s="8"/>
      <c r="E92" s="18"/>
      <c r="F92" s="18"/>
      <c r="G92" s="18"/>
      <c r="H92" s="19"/>
      <c r="I92" s="19"/>
      <c r="J92" s="19"/>
      <c r="K92" s="8"/>
      <c r="L92" s="8"/>
      <c r="M92" s="8"/>
      <c r="N92" s="8"/>
      <c r="O92" s="19"/>
      <c r="P92" s="19"/>
      <c r="Q92" s="19"/>
      <c r="R92" s="19"/>
      <c r="S92" s="1">
        <f t="shared" si="8"/>
        <v>0</v>
      </c>
      <c r="T92" s="8"/>
      <c r="U92" s="1">
        <f t="shared" si="9"/>
        <v>0</v>
      </c>
      <c r="V92" s="1">
        <f t="shared" si="12"/>
        <v>0</v>
      </c>
      <c r="W92" s="36">
        <f>V92</f>
        <v>0</v>
      </c>
      <c r="X92" s="37"/>
      <c r="Y92" s="38">
        <f t="shared" si="10"/>
        <v>0</v>
      </c>
    </row>
    <row r="93" spans="1:25" hidden="1" x14ac:dyDescent="0.25">
      <c r="A93" s="43">
        <v>50</v>
      </c>
      <c r="B93" s="17" t="s">
        <v>48</v>
      </c>
      <c r="C93" s="11" t="s">
        <v>18</v>
      </c>
      <c r="D93" s="8"/>
      <c r="E93" s="18"/>
      <c r="F93" s="18"/>
      <c r="G93" s="18"/>
      <c r="H93" s="19"/>
      <c r="I93" s="19"/>
      <c r="J93" s="19"/>
      <c r="K93" s="8"/>
      <c r="L93" s="8"/>
      <c r="M93" s="8"/>
      <c r="N93" s="8"/>
      <c r="O93" s="19"/>
      <c r="P93" s="19"/>
      <c r="Q93" s="19"/>
      <c r="R93" s="19"/>
      <c r="S93" s="1">
        <f t="shared" si="8"/>
        <v>0</v>
      </c>
      <c r="T93" s="8"/>
      <c r="U93" s="1">
        <f t="shared" si="9"/>
        <v>0</v>
      </c>
      <c r="V93" s="1">
        <f t="shared" si="12"/>
        <v>0</v>
      </c>
      <c r="W93" s="36">
        <f t="shared" si="11"/>
        <v>0</v>
      </c>
      <c r="X93" s="37"/>
      <c r="Y93" s="38">
        <f t="shared" si="10"/>
        <v>0</v>
      </c>
    </row>
    <row r="94" spans="1:25" hidden="1" x14ac:dyDescent="0.25">
      <c r="B94" s="17" t="s">
        <v>48</v>
      </c>
      <c r="C94" s="11" t="s">
        <v>19</v>
      </c>
      <c r="D94" s="8"/>
      <c r="E94" s="18"/>
      <c r="F94" s="18"/>
      <c r="G94" s="18"/>
      <c r="H94" s="19"/>
      <c r="I94" s="19"/>
      <c r="J94" s="19"/>
      <c r="K94" s="8"/>
      <c r="L94" s="8"/>
      <c r="M94" s="8"/>
      <c r="N94" s="8"/>
      <c r="O94" s="19"/>
      <c r="P94" s="19"/>
      <c r="Q94" s="19"/>
      <c r="R94" s="19"/>
      <c r="S94" s="1">
        <f t="shared" si="8"/>
        <v>0</v>
      </c>
      <c r="T94" s="8"/>
      <c r="U94" s="1">
        <f t="shared" si="9"/>
        <v>0</v>
      </c>
      <c r="V94" s="1">
        <f t="shared" si="12"/>
        <v>0</v>
      </c>
      <c r="W94" s="36">
        <f>V94</f>
        <v>0</v>
      </c>
      <c r="X94" s="37"/>
      <c r="Y94" s="38">
        <f t="shared" si="10"/>
        <v>0</v>
      </c>
    </row>
    <row r="95" spans="1:25" hidden="1" x14ac:dyDescent="0.25">
      <c r="A95" s="43">
        <v>50</v>
      </c>
      <c r="B95" s="17" t="s">
        <v>49</v>
      </c>
      <c r="C95" s="11" t="s">
        <v>18</v>
      </c>
      <c r="D95" s="8"/>
      <c r="E95" s="18"/>
      <c r="F95" s="18"/>
      <c r="G95" s="18"/>
      <c r="H95" s="19"/>
      <c r="I95" s="19"/>
      <c r="J95" s="19"/>
      <c r="K95" s="8"/>
      <c r="L95" s="8"/>
      <c r="M95" s="8"/>
      <c r="N95" s="8"/>
      <c r="O95" s="19"/>
      <c r="P95" s="19"/>
      <c r="Q95" s="19"/>
      <c r="R95" s="19"/>
      <c r="S95" s="1">
        <f t="shared" si="8"/>
        <v>0</v>
      </c>
      <c r="T95" s="8"/>
      <c r="U95" s="1">
        <f t="shared" si="9"/>
        <v>0</v>
      </c>
      <c r="V95" s="1">
        <f t="shared" si="12"/>
        <v>0</v>
      </c>
      <c r="W95" s="36">
        <f t="shared" si="11"/>
        <v>0</v>
      </c>
      <c r="X95" s="37"/>
      <c r="Y95" s="38">
        <f t="shared" si="10"/>
        <v>0</v>
      </c>
    </row>
    <row r="96" spans="1:25" hidden="1" x14ac:dyDescent="0.25">
      <c r="B96" s="17" t="s">
        <v>49</v>
      </c>
      <c r="C96" s="11" t="s">
        <v>19</v>
      </c>
      <c r="D96" s="8"/>
      <c r="E96" s="18"/>
      <c r="F96" s="18"/>
      <c r="G96" s="18"/>
      <c r="H96" s="19"/>
      <c r="I96" s="19"/>
      <c r="J96" s="19"/>
      <c r="K96" s="8"/>
      <c r="L96" s="8"/>
      <c r="M96" s="8"/>
      <c r="N96" s="8"/>
      <c r="O96" s="19"/>
      <c r="P96" s="19"/>
      <c r="Q96" s="19"/>
      <c r="R96" s="19"/>
      <c r="S96" s="1">
        <f t="shared" si="8"/>
        <v>0</v>
      </c>
      <c r="T96" s="8"/>
      <c r="U96" s="1">
        <f t="shared" si="9"/>
        <v>0</v>
      </c>
      <c r="V96" s="1">
        <f t="shared" si="12"/>
        <v>0</v>
      </c>
      <c r="W96" s="36">
        <f>V96</f>
        <v>0</v>
      </c>
      <c r="X96" s="37"/>
      <c r="Y96" s="38">
        <f t="shared" si="10"/>
        <v>0</v>
      </c>
    </row>
    <row r="97" spans="1:25" x14ac:dyDescent="0.25">
      <c r="A97" s="43">
        <v>50</v>
      </c>
      <c r="B97" s="17" t="s">
        <v>31</v>
      </c>
      <c r="C97" s="11" t="s">
        <v>18</v>
      </c>
      <c r="D97" s="8"/>
      <c r="E97" s="18">
        <v>25</v>
      </c>
      <c r="F97" s="18"/>
      <c r="G97" s="18"/>
      <c r="H97" s="19"/>
      <c r="I97" s="19"/>
      <c r="J97" s="19"/>
      <c r="K97" s="8">
        <v>18</v>
      </c>
      <c r="L97" s="8">
        <v>2</v>
      </c>
      <c r="M97" s="8"/>
      <c r="N97" s="8"/>
      <c r="O97" s="19"/>
      <c r="P97" s="19"/>
      <c r="Q97" s="19"/>
      <c r="R97" s="19"/>
      <c r="S97" s="1">
        <f t="shared" si="8"/>
        <v>5</v>
      </c>
      <c r="T97" s="8"/>
      <c r="U97" s="1">
        <f t="shared" si="9"/>
        <v>-5</v>
      </c>
      <c r="V97" s="1">
        <f t="shared" si="12"/>
        <v>5.01</v>
      </c>
      <c r="W97" s="36">
        <f t="shared" si="11"/>
        <v>9.9999999999997868E-3</v>
      </c>
      <c r="X97" s="37">
        <v>1200</v>
      </c>
      <c r="Y97" s="38">
        <f t="shared" si="10"/>
        <v>11.999999999999744</v>
      </c>
    </row>
    <row r="98" spans="1:25" x14ac:dyDescent="0.25">
      <c r="B98" s="17" t="s">
        <v>31</v>
      </c>
      <c r="C98" s="11" t="s">
        <v>19</v>
      </c>
      <c r="D98" s="8"/>
      <c r="E98" s="18"/>
      <c r="F98" s="18"/>
      <c r="G98" s="18"/>
      <c r="H98" s="19"/>
      <c r="I98" s="19"/>
      <c r="J98" s="19">
        <v>0.5</v>
      </c>
      <c r="K98" s="8">
        <v>206.5</v>
      </c>
      <c r="L98" s="8"/>
      <c r="M98" s="8"/>
      <c r="N98" s="8"/>
      <c r="O98" s="19"/>
      <c r="P98" s="19"/>
      <c r="Q98" s="19"/>
      <c r="R98" s="19"/>
      <c r="S98" s="1">
        <f t="shared" si="8"/>
        <v>-206</v>
      </c>
      <c r="T98" s="8">
        <v>44.5</v>
      </c>
      <c r="U98" s="1">
        <f t="shared" si="9"/>
        <v>250.5</v>
      </c>
      <c r="V98" s="1">
        <f t="shared" si="12"/>
        <v>0</v>
      </c>
      <c r="W98" s="36">
        <f>V98</f>
        <v>0</v>
      </c>
      <c r="X98" s="37"/>
      <c r="Y98" s="38">
        <f t="shared" si="10"/>
        <v>0</v>
      </c>
    </row>
    <row r="99" spans="1:25" x14ac:dyDescent="0.25">
      <c r="A99" s="43">
        <v>50</v>
      </c>
      <c r="B99" s="17" t="s">
        <v>32</v>
      </c>
      <c r="C99" s="11" t="s">
        <v>18</v>
      </c>
      <c r="D99" s="8">
        <v>6.5</v>
      </c>
      <c r="E99" s="18">
        <v>20</v>
      </c>
      <c r="F99" s="18"/>
      <c r="G99" s="18"/>
      <c r="H99" s="19"/>
      <c r="I99" s="19"/>
      <c r="J99" s="19">
        <v>0.5</v>
      </c>
      <c r="K99" s="8">
        <v>11.5</v>
      </c>
      <c r="L99" s="8"/>
      <c r="M99" s="8"/>
      <c r="N99" s="8"/>
      <c r="O99" s="19"/>
      <c r="P99" s="19"/>
      <c r="Q99" s="19"/>
      <c r="R99" s="19">
        <v>1</v>
      </c>
      <c r="S99" s="1">
        <f t="shared" ref="S99:S106" si="14">SUM(D99:J99)-SUM(K99:R99)</f>
        <v>14.5</v>
      </c>
      <c r="T99" s="8">
        <v>7.5</v>
      </c>
      <c r="U99" s="1">
        <f t="shared" si="9"/>
        <v>-7</v>
      </c>
      <c r="V99" s="1">
        <f t="shared" si="12"/>
        <v>7.085</v>
      </c>
      <c r="W99" s="36">
        <f t="shared" si="11"/>
        <v>8.4999999999999964E-2</v>
      </c>
      <c r="X99" s="37">
        <v>1200</v>
      </c>
      <c r="Y99" s="38">
        <f t="shared" si="10"/>
        <v>101.99999999999996</v>
      </c>
    </row>
    <row r="100" spans="1:25" x14ac:dyDescent="0.25">
      <c r="B100" s="17" t="s">
        <v>32</v>
      </c>
      <c r="C100" s="11" t="s">
        <v>19</v>
      </c>
      <c r="D100" s="8">
        <v>69.5</v>
      </c>
      <c r="E100" s="18"/>
      <c r="F100" s="18"/>
      <c r="G100" s="18"/>
      <c r="H100" s="19"/>
      <c r="I100" s="19"/>
      <c r="J100" s="19">
        <v>2</v>
      </c>
      <c r="K100" s="8">
        <v>332.75</v>
      </c>
      <c r="L100" s="8"/>
      <c r="M100" s="8"/>
      <c r="N100" s="8"/>
      <c r="O100" s="19"/>
      <c r="P100" s="19"/>
      <c r="Q100" s="19"/>
      <c r="R100" s="19">
        <v>3</v>
      </c>
      <c r="S100" s="1">
        <f t="shared" si="14"/>
        <v>-264.25</v>
      </c>
      <c r="T100" s="8">
        <v>90</v>
      </c>
      <c r="U100" s="1">
        <f t="shared" si="9"/>
        <v>354.25</v>
      </c>
      <c r="V100" s="1">
        <f t="shared" si="12"/>
        <v>0</v>
      </c>
      <c r="W100" s="36">
        <f>V100</f>
        <v>0</v>
      </c>
      <c r="X100" s="37"/>
      <c r="Y100" s="38">
        <f t="shared" si="10"/>
        <v>0</v>
      </c>
    </row>
    <row r="101" spans="1:25" hidden="1" x14ac:dyDescent="0.25">
      <c r="A101" s="43">
        <v>50</v>
      </c>
      <c r="B101" s="17" t="s">
        <v>63</v>
      </c>
      <c r="C101" s="11" t="s">
        <v>18</v>
      </c>
      <c r="D101" s="10"/>
      <c r="E101" s="18"/>
      <c r="F101" s="18"/>
      <c r="G101" s="18"/>
      <c r="H101" s="19"/>
      <c r="I101" s="19"/>
      <c r="J101" s="19"/>
      <c r="K101" s="8"/>
      <c r="L101" s="8"/>
      <c r="M101" s="8"/>
      <c r="N101" s="8"/>
      <c r="O101" s="19"/>
      <c r="P101" s="19"/>
      <c r="Q101" s="19"/>
      <c r="R101" s="19"/>
      <c r="S101" s="1">
        <f t="shared" si="14"/>
        <v>0</v>
      </c>
      <c r="T101" s="10"/>
      <c r="U101" s="35">
        <f t="shared" si="9"/>
        <v>0</v>
      </c>
      <c r="V101" s="35">
        <f t="shared" si="12"/>
        <v>0</v>
      </c>
      <c r="W101" s="36">
        <f t="shared" si="11"/>
        <v>0</v>
      </c>
      <c r="X101" s="37"/>
      <c r="Y101" s="38">
        <f t="shared" si="10"/>
        <v>0</v>
      </c>
    </row>
    <row r="102" spans="1:25" hidden="1" x14ac:dyDescent="0.25">
      <c r="B102" s="17" t="s">
        <v>63</v>
      </c>
      <c r="C102" s="11" t="s">
        <v>19</v>
      </c>
      <c r="D102" s="8"/>
      <c r="E102" s="18"/>
      <c r="F102" s="18"/>
      <c r="G102" s="18"/>
      <c r="H102" s="19"/>
      <c r="I102" s="19"/>
      <c r="J102" s="19"/>
      <c r="K102" s="8"/>
      <c r="L102" s="8"/>
      <c r="M102" s="8"/>
      <c r="N102" s="8"/>
      <c r="O102" s="19"/>
      <c r="P102" s="19"/>
      <c r="Q102" s="19"/>
      <c r="R102" s="19"/>
      <c r="S102" s="1">
        <f t="shared" si="14"/>
        <v>0</v>
      </c>
      <c r="T102" s="8"/>
      <c r="U102" s="1">
        <f t="shared" si="9"/>
        <v>0</v>
      </c>
      <c r="V102" s="1">
        <f t="shared" si="12"/>
        <v>0</v>
      </c>
      <c r="W102" s="36">
        <f>V102</f>
        <v>0</v>
      </c>
      <c r="X102" s="37"/>
      <c r="Y102" s="38">
        <f t="shared" si="10"/>
        <v>0</v>
      </c>
    </row>
    <row r="103" spans="1:25" hidden="1" x14ac:dyDescent="0.25">
      <c r="A103" s="43">
        <v>50</v>
      </c>
      <c r="B103" s="17" t="s">
        <v>64</v>
      </c>
      <c r="C103" s="11" t="s">
        <v>18</v>
      </c>
      <c r="D103" s="8"/>
      <c r="E103" s="18"/>
      <c r="F103" s="18"/>
      <c r="G103" s="18"/>
      <c r="H103" s="19"/>
      <c r="I103" s="19"/>
      <c r="J103" s="19"/>
      <c r="K103" s="8"/>
      <c r="L103" s="8"/>
      <c r="M103" s="8"/>
      <c r="N103" s="8"/>
      <c r="O103" s="19"/>
      <c r="P103" s="19"/>
      <c r="Q103" s="19"/>
      <c r="R103" s="19"/>
      <c r="S103" s="1">
        <f t="shared" si="14"/>
        <v>0</v>
      </c>
      <c r="T103" s="8"/>
      <c r="U103" s="1">
        <f t="shared" si="9"/>
        <v>0</v>
      </c>
      <c r="V103" s="1">
        <f t="shared" si="12"/>
        <v>0</v>
      </c>
      <c r="W103" s="36">
        <f t="shared" si="11"/>
        <v>0</v>
      </c>
      <c r="X103" s="37"/>
      <c r="Y103" s="38">
        <f t="shared" si="10"/>
        <v>0</v>
      </c>
    </row>
    <row r="104" spans="1:25" hidden="1" x14ac:dyDescent="0.25">
      <c r="B104" s="17" t="s">
        <v>64</v>
      </c>
      <c r="C104" s="11" t="s">
        <v>19</v>
      </c>
      <c r="D104" s="8"/>
      <c r="E104" s="18"/>
      <c r="F104" s="18"/>
      <c r="G104" s="18"/>
      <c r="H104" s="19"/>
      <c r="I104" s="19"/>
      <c r="J104" s="19"/>
      <c r="K104" s="8"/>
      <c r="L104" s="8"/>
      <c r="M104" s="8"/>
      <c r="N104" s="8"/>
      <c r="O104" s="19"/>
      <c r="P104" s="19"/>
      <c r="Q104" s="19"/>
      <c r="R104" s="19"/>
      <c r="S104" s="1">
        <f t="shared" si="14"/>
        <v>0</v>
      </c>
      <c r="T104" s="8"/>
      <c r="U104" s="1">
        <f t="shared" si="9"/>
        <v>0</v>
      </c>
      <c r="V104" s="1">
        <f t="shared" si="12"/>
        <v>0</v>
      </c>
      <c r="W104" s="36">
        <f>V104</f>
        <v>0</v>
      </c>
      <c r="X104" s="37"/>
      <c r="Y104" s="38">
        <f t="shared" si="10"/>
        <v>0</v>
      </c>
    </row>
    <row r="105" spans="1:25" x14ac:dyDescent="0.25">
      <c r="A105" s="43">
        <v>25</v>
      </c>
      <c r="B105" s="17" t="s">
        <v>33</v>
      </c>
      <c r="C105" s="11" t="s">
        <v>18</v>
      </c>
      <c r="D105" s="8">
        <v>25</v>
      </c>
      <c r="E105" s="8">
        <v>270</v>
      </c>
      <c r="F105" s="8"/>
      <c r="G105" s="8">
        <v>20</v>
      </c>
      <c r="I105" s="19"/>
      <c r="J105" s="19">
        <v>1</v>
      </c>
      <c r="K105" s="24">
        <v>169</v>
      </c>
      <c r="L105" s="24">
        <v>30</v>
      </c>
      <c r="M105" s="24">
        <v>3</v>
      </c>
      <c r="N105" s="24"/>
      <c r="O105" s="19"/>
      <c r="P105" s="19">
        <v>1</v>
      </c>
      <c r="Q105" s="19"/>
      <c r="R105" s="19">
        <v>4</v>
      </c>
      <c r="S105" s="1">
        <f t="shared" si="14"/>
        <v>109</v>
      </c>
      <c r="T105" s="8">
        <v>47</v>
      </c>
      <c r="U105" s="1">
        <f t="shared" si="9"/>
        <v>-62</v>
      </c>
      <c r="V105" s="1">
        <f t="shared" si="12"/>
        <v>63</v>
      </c>
      <c r="W105" s="36">
        <f t="shared" si="11"/>
        <v>1</v>
      </c>
      <c r="X105" s="37">
        <v>1348</v>
      </c>
      <c r="Y105" s="38">
        <f t="shared" si="10"/>
        <v>1348</v>
      </c>
    </row>
    <row r="106" spans="1:25" x14ac:dyDescent="0.25">
      <c r="B106" s="17" t="s">
        <v>33</v>
      </c>
      <c r="C106" s="11" t="s">
        <v>19</v>
      </c>
      <c r="D106" s="8">
        <v>8.5</v>
      </c>
      <c r="E106" s="23"/>
      <c r="F106" s="23"/>
      <c r="G106" s="23"/>
      <c r="J106" s="19">
        <v>19</v>
      </c>
      <c r="K106" s="24">
        <v>1558</v>
      </c>
      <c r="L106" s="24"/>
      <c r="M106" s="24"/>
      <c r="N106" s="24"/>
      <c r="O106" s="19"/>
      <c r="P106" s="19"/>
      <c r="Q106" s="19"/>
      <c r="R106" s="19">
        <v>20</v>
      </c>
      <c r="S106" s="1">
        <f t="shared" si="14"/>
        <v>-1550.5</v>
      </c>
      <c r="T106" s="8">
        <v>24.5</v>
      </c>
      <c r="U106" s="1">
        <f t="shared" si="9"/>
        <v>1575</v>
      </c>
      <c r="V106" s="1">
        <f>IFERROR(#REF!/A106,0)</f>
        <v>0</v>
      </c>
      <c r="W106" s="4">
        <f>V106</f>
        <v>0</v>
      </c>
      <c r="Y106" s="5">
        <f t="shared" si="10"/>
        <v>0</v>
      </c>
    </row>
    <row r="107" spans="1:25" ht="16.5" thickBot="1" x14ac:dyDescent="0.3">
      <c r="D107" s="28">
        <f t="shared" ref="D107:R107" si="15">SUM(D3:D106)</f>
        <v>743</v>
      </c>
      <c r="E107" s="29">
        <f t="shared" si="15"/>
        <v>4771</v>
      </c>
      <c r="F107" s="29">
        <f t="shared" si="15"/>
        <v>125</v>
      </c>
      <c r="G107" s="29">
        <f t="shared" si="15"/>
        <v>575</v>
      </c>
      <c r="H107" s="29">
        <f t="shared" si="15"/>
        <v>225</v>
      </c>
      <c r="I107" s="29">
        <f t="shared" si="15"/>
        <v>22</v>
      </c>
      <c r="J107" s="29">
        <f t="shared" si="15"/>
        <v>485.5</v>
      </c>
      <c r="K107" s="29">
        <f t="shared" si="15"/>
        <v>27844.05</v>
      </c>
      <c r="L107" s="29">
        <f t="shared" si="15"/>
        <v>857.25</v>
      </c>
      <c r="M107" s="29">
        <f t="shared" si="15"/>
        <v>59</v>
      </c>
      <c r="N107" s="29">
        <f t="shared" si="15"/>
        <v>9.5</v>
      </c>
      <c r="O107" s="29">
        <f t="shared" si="15"/>
        <v>160</v>
      </c>
      <c r="P107" s="29">
        <f t="shared" si="15"/>
        <v>72.75</v>
      </c>
      <c r="Q107" s="29">
        <f t="shared" si="15"/>
        <v>1</v>
      </c>
      <c r="R107" s="29">
        <f t="shared" si="15"/>
        <v>340.5</v>
      </c>
      <c r="S107" s="6"/>
      <c r="T107" s="39">
        <f>SUM(T3:T106)</f>
        <v>1672</v>
      </c>
      <c r="U107" s="6">
        <f>SUM(U3:U106)</f>
        <v>24069.55</v>
      </c>
      <c r="V107" s="6"/>
      <c r="W107" s="7">
        <f>SUM(W3:W106)</f>
        <v>-28.83300000000002</v>
      </c>
      <c r="Y107" s="32">
        <f>SUM(Y3:Y106)</f>
        <v>-48647.554000000026</v>
      </c>
    </row>
    <row r="108" spans="1:25" ht="15.75" thickTop="1" x14ac:dyDescent="0.25">
      <c r="V108" s="1" t="s">
        <v>106</v>
      </c>
      <c r="W108" s="2">
        <f>SUM(W3:W12)+W13/2+W15/2+SUM(W17:W38)+(W39*10/50)+(W41*20/50)+SUM(W43:W104)+W105/2+SUM(W106:W106)</f>
        <v>-29.329000000000015</v>
      </c>
    </row>
    <row r="109" spans="1:25" ht="15.75" thickBot="1" x14ac:dyDescent="0.3">
      <c r="D109" s="70" t="s">
        <v>88</v>
      </c>
      <c r="E109" s="73" t="s">
        <v>86</v>
      </c>
      <c r="F109" s="73" t="s">
        <v>86</v>
      </c>
      <c r="G109" s="73" t="s">
        <v>86</v>
      </c>
      <c r="H109" s="74" t="s">
        <v>86</v>
      </c>
      <c r="I109" s="75" t="s">
        <v>94</v>
      </c>
      <c r="J109" s="49" t="s">
        <v>89</v>
      </c>
      <c r="K109" s="48" t="s">
        <v>86</v>
      </c>
      <c r="L109" s="49" t="s">
        <v>89</v>
      </c>
      <c r="M109" s="89" t="s">
        <v>89</v>
      </c>
      <c r="N109" s="89" t="s">
        <v>89</v>
      </c>
      <c r="O109" s="89" t="s">
        <v>89</v>
      </c>
      <c r="P109" s="52" t="s">
        <v>89</v>
      </c>
      <c r="Q109" s="88" t="s">
        <v>89</v>
      </c>
      <c r="R109" s="49" t="s">
        <v>89</v>
      </c>
      <c r="T109" s="49" t="s">
        <v>88</v>
      </c>
      <c r="Y109"/>
    </row>
    <row r="110" spans="1:25" ht="19.5" thickBot="1" x14ac:dyDescent="0.35">
      <c r="D110" s="71">
        <v>0</v>
      </c>
      <c r="E110" s="78">
        <v>4771</v>
      </c>
      <c r="F110" s="78">
        <v>125</v>
      </c>
      <c r="G110" s="78">
        <v>575</v>
      </c>
      <c r="H110" s="77">
        <v>225</v>
      </c>
      <c r="I110" s="72">
        <v>10.5</v>
      </c>
      <c r="J110" s="50">
        <v>46.5</v>
      </c>
      <c r="K110" s="47">
        <v>3200.5</v>
      </c>
      <c r="L110" s="83">
        <v>838.5</v>
      </c>
      <c r="M110" s="84">
        <v>59</v>
      </c>
      <c r="N110" s="82">
        <v>9.5</v>
      </c>
      <c r="O110" s="85">
        <v>160</v>
      </c>
      <c r="P110" s="87">
        <v>42</v>
      </c>
      <c r="Q110" s="80">
        <v>1</v>
      </c>
      <c r="R110" s="72">
        <v>72.5</v>
      </c>
      <c r="T110" s="50">
        <v>0</v>
      </c>
      <c r="Y110"/>
    </row>
    <row r="111" spans="1:25" x14ac:dyDescent="0.25">
      <c r="D111" s="48" t="s">
        <v>86</v>
      </c>
      <c r="I111" s="76" t="s">
        <v>87</v>
      </c>
      <c r="J111" s="49" t="s">
        <v>87</v>
      </c>
      <c r="K111" s="48" t="s">
        <v>87</v>
      </c>
      <c r="L111" s="49" t="s">
        <v>87</v>
      </c>
      <c r="M111" s="56"/>
      <c r="N111" s="56"/>
      <c r="P111" s="52" t="s">
        <v>87</v>
      </c>
      <c r="R111" s="49" t="s">
        <v>87</v>
      </c>
      <c r="T111" s="49" t="s">
        <v>89</v>
      </c>
      <c r="Y111"/>
    </row>
    <row r="112" spans="1:25" ht="16.5" thickBot="1" x14ac:dyDescent="0.3">
      <c r="D112" s="47">
        <v>302</v>
      </c>
      <c r="I112" s="69">
        <v>47.25</v>
      </c>
      <c r="J112" s="69">
        <v>439</v>
      </c>
      <c r="K112" s="69">
        <v>24643.55</v>
      </c>
      <c r="L112" s="81">
        <v>18.75</v>
      </c>
      <c r="M112" s="57"/>
      <c r="N112" s="57"/>
      <c r="P112" s="86">
        <v>30.75</v>
      </c>
      <c r="R112" s="69">
        <v>268</v>
      </c>
      <c r="T112" s="50">
        <v>1052.5</v>
      </c>
    </row>
    <row r="113" spans="1:25" ht="21.75" thickBot="1" x14ac:dyDescent="0.4">
      <c r="D113" s="48" t="s">
        <v>87</v>
      </c>
      <c r="I113" s="77">
        <f>I110+I112</f>
        <v>57.75</v>
      </c>
      <c r="J113" s="77">
        <f>J108+J110+J112</f>
        <v>485.5</v>
      </c>
      <c r="K113" s="80">
        <f>K110+K112</f>
        <v>27844.05</v>
      </c>
      <c r="L113" s="82">
        <f>L110+L112</f>
        <v>857.25</v>
      </c>
      <c r="M113" s="58"/>
      <c r="N113" s="58"/>
      <c r="P113" s="77">
        <f>P110+P112</f>
        <v>72.75</v>
      </c>
      <c r="R113" s="77">
        <f>R108+R110+R112</f>
        <v>340.5</v>
      </c>
      <c r="T113" s="49" t="s">
        <v>87</v>
      </c>
    </row>
    <row r="114" spans="1:25" ht="15.75" thickBot="1" x14ac:dyDescent="0.3">
      <c r="D114" s="69">
        <v>441</v>
      </c>
      <c r="T114" s="69">
        <v>619.5</v>
      </c>
    </row>
    <row r="115" spans="1:25" ht="21.75" thickBot="1" x14ac:dyDescent="0.4">
      <c r="D115" s="79">
        <f>D110+D112+D114</f>
        <v>743</v>
      </c>
      <c r="T115" s="77">
        <f>T110+T112+T114</f>
        <v>1672</v>
      </c>
    </row>
    <row r="116" spans="1:25" ht="21" x14ac:dyDescent="0.35">
      <c r="D116" s="110"/>
      <c r="T116" s="111"/>
    </row>
    <row r="117" spans="1:25" ht="21.75" thickBot="1" x14ac:dyDescent="0.4">
      <c r="D117" s="110"/>
      <c r="T117" s="111"/>
    </row>
    <row r="118" spans="1:25" ht="21.75" thickBot="1" x14ac:dyDescent="0.4">
      <c r="B118" s="112" t="s">
        <v>109</v>
      </c>
      <c r="D118" s="110"/>
      <c r="T118" s="111"/>
    </row>
    <row r="119" spans="1:25" ht="19.5" hidden="1" thickBot="1" x14ac:dyDescent="0.3">
      <c r="T119" s="46"/>
    </row>
    <row r="120" spans="1:25" ht="15.75" hidden="1" thickBot="1" x14ac:dyDescent="0.3">
      <c r="A120" s="43">
        <v>50</v>
      </c>
      <c r="B120" s="17" t="s">
        <v>17</v>
      </c>
      <c r="C120" s="11" t="s">
        <v>18</v>
      </c>
      <c r="D120" s="8"/>
      <c r="E120" s="18"/>
      <c r="F120" s="18"/>
      <c r="G120" s="18"/>
      <c r="H120" s="19"/>
      <c r="I120" s="19"/>
      <c r="J120" s="19"/>
      <c r="K120" s="8"/>
      <c r="L120" s="8"/>
      <c r="M120" s="8"/>
      <c r="N120" s="8"/>
      <c r="O120" s="19"/>
      <c r="P120" s="19"/>
      <c r="Q120" s="19"/>
      <c r="R120" s="19"/>
      <c r="S120" s="1">
        <f t="shared" ref="S120:S151" si="16">SUM(D120:J120)-SUM(K120:R120)</f>
        <v>0</v>
      </c>
      <c r="T120" s="8"/>
      <c r="U120" s="1">
        <f t="shared" ref="U120:U183" si="17">T120-S120</f>
        <v>0</v>
      </c>
      <c r="V120" s="1">
        <f>IFERROR(U121/A120,0)</f>
        <v>0</v>
      </c>
      <c r="W120" s="4">
        <f>U120+V120</f>
        <v>0</v>
      </c>
      <c r="Y120" s="5">
        <f>X120*W120</f>
        <v>0</v>
      </c>
    </row>
    <row r="121" spans="1:25" ht="15.75" hidden="1" thickBot="1" x14ac:dyDescent="0.3">
      <c r="B121" s="17" t="s">
        <v>17</v>
      </c>
      <c r="C121" s="11" t="s">
        <v>19</v>
      </c>
      <c r="D121" s="8"/>
      <c r="E121" s="18"/>
      <c r="F121" s="18"/>
      <c r="G121" s="18"/>
      <c r="H121" s="19"/>
      <c r="I121" s="19"/>
      <c r="J121" s="19"/>
      <c r="K121" s="8"/>
      <c r="L121" s="8"/>
      <c r="M121" s="8"/>
      <c r="N121" s="8"/>
      <c r="O121" s="19"/>
      <c r="P121" s="19"/>
      <c r="Q121" s="19"/>
      <c r="R121" s="19"/>
      <c r="S121" s="1">
        <f t="shared" si="16"/>
        <v>0</v>
      </c>
      <c r="T121" s="8"/>
      <c r="U121" s="1">
        <f t="shared" si="17"/>
        <v>0</v>
      </c>
      <c r="V121" s="1">
        <f>IFERROR(U122/A121,0)</f>
        <v>0</v>
      </c>
      <c r="W121" s="4">
        <f>V121</f>
        <v>0</v>
      </c>
      <c r="Y121" s="5">
        <f t="shared" ref="Y121:Y159" si="18">X121*W121</f>
        <v>0</v>
      </c>
    </row>
    <row r="122" spans="1:25" ht="15.75" hidden="1" thickBot="1" x14ac:dyDescent="0.3">
      <c r="A122" s="43">
        <v>50</v>
      </c>
      <c r="B122" s="17" t="s">
        <v>20</v>
      </c>
      <c r="C122" s="11" t="s">
        <v>18</v>
      </c>
      <c r="D122" s="8"/>
      <c r="E122" s="18"/>
      <c r="F122" s="18"/>
      <c r="G122" s="18"/>
      <c r="H122" s="19"/>
      <c r="I122" s="19"/>
      <c r="J122" s="19"/>
      <c r="K122" s="8"/>
      <c r="L122" s="8"/>
      <c r="M122" s="8"/>
      <c r="N122" s="8"/>
      <c r="O122" s="19"/>
      <c r="P122" s="19"/>
      <c r="Q122" s="19"/>
      <c r="R122" s="19"/>
      <c r="S122" s="1">
        <f t="shared" si="16"/>
        <v>0</v>
      </c>
      <c r="T122" s="8"/>
      <c r="U122" s="1">
        <f t="shared" si="17"/>
        <v>0</v>
      </c>
      <c r="V122" s="1">
        <f>IFERROR(U123/A122,0)</f>
        <v>0</v>
      </c>
      <c r="W122" s="4">
        <f>U122+V122</f>
        <v>0</v>
      </c>
      <c r="Y122" s="5">
        <f t="shared" si="18"/>
        <v>0</v>
      </c>
    </row>
    <row r="123" spans="1:25" ht="15.75" hidden="1" thickBot="1" x14ac:dyDescent="0.3">
      <c r="B123" s="17" t="s">
        <v>20</v>
      </c>
      <c r="C123" s="11" t="s">
        <v>19</v>
      </c>
      <c r="D123" s="8"/>
      <c r="E123" s="18"/>
      <c r="F123" s="18"/>
      <c r="G123" s="18"/>
      <c r="H123" s="19"/>
      <c r="I123" s="19"/>
      <c r="J123" s="19"/>
      <c r="K123" s="8"/>
      <c r="L123" s="8"/>
      <c r="M123" s="8"/>
      <c r="N123" s="8"/>
      <c r="O123" s="19"/>
      <c r="P123" s="19"/>
      <c r="Q123" s="19"/>
      <c r="R123" s="19"/>
      <c r="S123" s="1">
        <f t="shared" si="16"/>
        <v>0</v>
      </c>
      <c r="T123" s="8"/>
      <c r="U123" s="1">
        <f t="shared" si="17"/>
        <v>0</v>
      </c>
      <c r="V123" s="1">
        <f>IFERROR(U126/A123,0)</f>
        <v>0</v>
      </c>
      <c r="W123" s="4">
        <f>V123</f>
        <v>0</v>
      </c>
      <c r="Y123" s="5">
        <f t="shared" si="18"/>
        <v>0</v>
      </c>
    </row>
    <row r="124" spans="1:25" ht="15.75" hidden="1" thickBot="1" x14ac:dyDescent="0.3">
      <c r="A124" s="43">
        <v>50</v>
      </c>
      <c r="B124" s="17" t="s">
        <v>21</v>
      </c>
      <c r="C124" s="11" t="s">
        <v>18</v>
      </c>
      <c r="D124" s="8"/>
      <c r="E124" s="18"/>
      <c r="F124" s="18"/>
      <c r="G124" s="18"/>
      <c r="H124" s="19"/>
      <c r="I124" s="19"/>
      <c r="J124" s="19"/>
      <c r="K124" s="8"/>
      <c r="L124" s="8"/>
      <c r="M124" s="8"/>
      <c r="N124" s="8"/>
      <c r="O124" s="19"/>
      <c r="P124" s="19"/>
      <c r="Q124" s="19"/>
      <c r="R124" s="19"/>
      <c r="S124" s="1">
        <f t="shared" si="16"/>
        <v>0</v>
      </c>
      <c r="T124" s="8"/>
      <c r="U124" s="1">
        <f t="shared" si="17"/>
        <v>0</v>
      </c>
      <c r="V124" s="1">
        <f>IFERROR(U125/A124,0)</f>
        <v>0</v>
      </c>
      <c r="W124" s="4">
        <f>U124+V124</f>
        <v>0</v>
      </c>
      <c r="Y124" s="5">
        <f t="shared" si="18"/>
        <v>0</v>
      </c>
    </row>
    <row r="125" spans="1:25" ht="15.75" hidden="1" thickBot="1" x14ac:dyDescent="0.3">
      <c r="B125" s="17" t="s">
        <v>21</v>
      </c>
      <c r="C125" s="11" t="s">
        <v>19</v>
      </c>
      <c r="D125" s="8"/>
      <c r="E125" s="18"/>
      <c r="F125" s="18"/>
      <c r="G125" s="18"/>
      <c r="H125" s="19"/>
      <c r="I125" s="19"/>
      <c r="J125" s="19"/>
      <c r="K125" s="8"/>
      <c r="L125" s="8"/>
      <c r="M125" s="8"/>
      <c r="N125" s="8"/>
      <c r="O125" s="19"/>
      <c r="P125" s="19"/>
      <c r="Q125" s="19"/>
      <c r="R125" s="19"/>
      <c r="S125" s="1">
        <f t="shared" si="16"/>
        <v>0</v>
      </c>
      <c r="T125" s="8"/>
      <c r="U125" s="1">
        <f t="shared" si="17"/>
        <v>0</v>
      </c>
      <c r="V125" s="1">
        <f>IFERROR(U128/A125,0)</f>
        <v>0</v>
      </c>
      <c r="W125" s="4">
        <f t="shared" ref="W125" si="19">V125</f>
        <v>0</v>
      </c>
      <c r="Y125" s="5">
        <f t="shared" si="18"/>
        <v>0</v>
      </c>
    </row>
    <row r="126" spans="1:25" ht="15.75" hidden="1" thickBot="1" x14ac:dyDescent="0.3">
      <c r="A126" s="43">
        <v>50</v>
      </c>
      <c r="B126" s="17" t="s">
        <v>69</v>
      </c>
      <c r="C126" s="11" t="s">
        <v>18</v>
      </c>
      <c r="D126" s="8"/>
      <c r="E126" s="18"/>
      <c r="F126" s="18"/>
      <c r="G126" s="18"/>
      <c r="H126" s="19"/>
      <c r="I126" s="19"/>
      <c r="J126" s="19"/>
      <c r="K126" s="8"/>
      <c r="L126" s="8"/>
      <c r="M126" s="8"/>
      <c r="N126" s="8"/>
      <c r="O126" s="19"/>
      <c r="P126" s="19"/>
      <c r="Q126" s="19"/>
      <c r="R126" s="19"/>
      <c r="S126" s="1">
        <f t="shared" si="16"/>
        <v>0</v>
      </c>
      <c r="T126" s="8"/>
      <c r="U126" s="1">
        <f t="shared" si="17"/>
        <v>0</v>
      </c>
      <c r="V126" s="1">
        <f t="shared" ref="V126:V157" si="20">IFERROR(U127/A126,0)</f>
        <v>0</v>
      </c>
      <c r="W126" s="4">
        <f t="shared" ref="W126" si="21">U126+V126</f>
        <v>0</v>
      </c>
      <c r="Y126" s="5">
        <f t="shared" si="18"/>
        <v>0</v>
      </c>
    </row>
    <row r="127" spans="1:25" ht="15.75" hidden="1" thickBot="1" x14ac:dyDescent="0.3">
      <c r="B127" s="17" t="s">
        <v>69</v>
      </c>
      <c r="C127" s="11" t="s">
        <v>19</v>
      </c>
      <c r="D127" s="8"/>
      <c r="E127" s="18"/>
      <c r="F127" s="18"/>
      <c r="G127" s="18"/>
      <c r="H127" s="19"/>
      <c r="I127" s="19"/>
      <c r="J127" s="19"/>
      <c r="K127" s="8"/>
      <c r="L127" s="8"/>
      <c r="M127" s="8"/>
      <c r="N127" s="8"/>
      <c r="O127" s="19"/>
      <c r="P127" s="19"/>
      <c r="Q127" s="19"/>
      <c r="R127" s="19"/>
      <c r="S127" s="1">
        <f t="shared" si="16"/>
        <v>0</v>
      </c>
      <c r="T127" s="8"/>
      <c r="U127" s="1">
        <f t="shared" si="17"/>
        <v>0</v>
      </c>
      <c r="V127" s="1">
        <f t="shared" si="20"/>
        <v>0</v>
      </c>
      <c r="W127" s="4">
        <f>V127</f>
        <v>0</v>
      </c>
      <c r="Y127" s="5">
        <f t="shared" si="18"/>
        <v>0</v>
      </c>
    </row>
    <row r="128" spans="1:25" ht="15.75" hidden="1" thickBot="1" x14ac:dyDescent="0.3">
      <c r="A128" s="43">
        <v>50</v>
      </c>
      <c r="B128" s="17" t="s">
        <v>22</v>
      </c>
      <c r="C128" s="11" t="s">
        <v>18</v>
      </c>
      <c r="D128" s="8"/>
      <c r="E128" s="18"/>
      <c r="F128" s="18"/>
      <c r="G128" s="18"/>
      <c r="H128" s="19"/>
      <c r="I128" s="19"/>
      <c r="J128" s="19"/>
      <c r="K128" s="8"/>
      <c r="L128" s="8"/>
      <c r="M128" s="8"/>
      <c r="N128" s="8"/>
      <c r="O128" s="19"/>
      <c r="P128" s="19"/>
      <c r="Q128" s="19"/>
      <c r="R128" s="19"/>
      <c r="S128" s="1">
        <f t="shared" si="16"/>
        <v>0</v>
      </c>
      <c r="T128" s="8"/>
      <c r="U128" s="1">
        <f t="shared" si="17"/>
        <v>0</v>
      </c>
      <c r="V128" s="1">
        <f t="shared" si="20"/>
        <v>0</v>
      </c>
      <c r="W128" s="4">
        <f t="shared" ref="W128" si="22">U128+V128</f>
        <v>0</v>
      </c>
      <c r="Y128" s="5">
        <f t="shared" si="18"/>
        <v>0</v>
      </c>
    </row>
    <row r="129" spans="1:25" ht="15.75" hidden="1" thickBot="1" x14ac:dyDescent="0.3">
      <c r="B129" s="17" t="s">
        <v>22</v>
      </c>
      <c r="C129" s="11" t="s">
        <v>19</v>
      </c>
      <c r="D129" s="8"/>
      <c r="E129" s="18"/>
      <c r="F129" s="18"/>
      <c r="G129" s="18"/>
      <c r="H129" s="19"/>
      <c r="I129" s="19"/>
      <c r="J129" s="19"/>
      <c r="K129" s="8"/>
      <c r="L129" s="8"/>
      <c r="M129" s="8"/>
      <c r="N129" s="8"/>
      <c r="O129" s="19"/>
      <c r="P129" s="19"/>
      <c r="Q129" s="19"/>
      <c r="R129" s="19"/>
      <c r="S129" s="1">
        <f t="shared" si="16"/>
        <v>0</v>
      </c>
      <c r="T129" s="8"/>
      <c r="U129" s="1">
        <f t="shared" si="17"/>
        <v>0</v>
      </c>
      <c r="V129" s="1">
        <f t="shared" si="20"/>
        <v>0</v>
      </c>
      <c r="W129" s="4">
        <f>V129</f>
        <v>0</v>
      </c>
      <c r="Y129" s="5">
        <f t="shared" si="18"/>
        <v>0</v>
      </c>
    </row>
    <row r="130" spans="1:25" ht="15.75" hidden="1" thickBot="1" x14ac:dyDescent="0.3">
      <c r="A130" s="43">
        <v>25</v>
      </c>
      <c r="B130" s="17" t="s">
        <v>23</v>
      </c>
      <c r="C130" s="11" t="s">
        <v>18</v>
      </c>
      <c r="D130" s="8"/>
      <c r="E130" s="18"/>
      <c r="F130" s="18"/>
      <c r="G130" s="18"/>
      <c r="H130" s="19"/>
      <c r="I130" s="19"/>
      <c r="J130" s="19"/>
      <c r="K130" s="8"/>
      <c r="L130" s="8"/>
      <c r="M130" s="8"/>
      <c r="N130" s="8"/>
      <c r="O130" s="19"/>
      <c r="P130" s="19"/>
      <c r="Q130" s="19"/>
      <c r="R130" s="19"/>
      <c r="S130" s="1">
        <f t="shared" si="16"/>
        <v>0</v>
      </c>
      <c r="T130" s="8"/>
      <c r="U130" s="1">
        <f t="shared" si="17"/>
        <v>0</v>
      </c>
      <c r="V130" s="1">
        <f t="shared" si="20"/>
        <v>0</v>
      </c>
      <c r="W130" s="4">
        <f t="shared" ref="W130" si="23">U130+V130</f>
        <v>0</v>
      </c>
      <c r="Y130" s="5">
        <f t="shared" si="18"/>
        <v>0</v>
      </c>
    </row>
    <row r="131" spans="1:25" ht="15.75" hidden="1" thickBot="1" x14ac:dyDescent="0.3">
      <c r="B131" s="17" t="s">
        <v>23</v>
      </c>
      <c r="C131" s="11" t="s">
        <v>19</v>
      </c>
      <c r="D131" s="8"/>
      <c r="E131" s="18"/>
      <c r="F131" s="18"/>
      <c r="G131" s="18"/>
      <c r="H131" s="19"/>
      <c r="I131" s="19"/>
      <c r="J131" s="19"/>
      <c r="K131" s="8"/>
      <c r="L131" s="8"/>
      <c r="M131" s="8"/>
      <c r="N131" s="8"/>
      <c r="O131" s="19"/>
      <c r="P131" s="19"/>
      <c r="Q131" s="19"/>
      <c r="R131" s="19"/>
      <c r="S131" s="1">
        <f t="shared" si="16"/>
        <v>0</v>
      </c>
      <c r="T131" s="8"/>
      <c r="U131" s="1">
        <f t="shared" si="17"/>
        <v>0</v>
      </c>
      <c r="V131" s="1">
        <f t="shared" si="20"/>
        <v>0</v>
      </c>
      <c r="W131" s="4">
        <f>V131</f>
        <v>0</v>
      </c>
      <c r="Y131" s="5">
        <f t="shared" si="18"/>
        <v>0</v>
      </c>
    </row>
    <row r="132" spans="1:25" ht="15.75" hidden="1" thickBot="1" x14ac:dyDescent="0.3">
      <c r="A132" s="43">
        <v>25</v>
      </c>
      <c r="B132" s="17" t="s">
        <v>24</v>
      </c>
      <c r="C132" s="11" t="s">
        <v>18</v>
      </c>
      <c r="D132" s="8"/>
      <c r="E132" s="18"/>
      <c r="F132" s="18"/>
      <c r="G132" s="18"/>
      <c r="H132" s="19"/>
      <c r="I132" s="19"/>
      <c r="J132" s="19"/>
      <c r="K132" s="9"/>
      <c r="L132" s="8"/>
      <c r="M132" s="8"/>
      <c r="N132" s="8"/>
      <c r="O132" s="19"/>
      <c r="P132" s="19"/>
      <c r="Q132" s="19"/>
      <c r="R132" s="19"/>
      <c r="S132" s="1">
        <f t="shared" si="16"/>
        <v>0</v>
      </c>
      <c r="T132" s="8"/>
      <c r="U132" s="1">
        <f t="shared" si="17"/>
        <v>0</v>
      </c>
      <c r="V132" s="1">
        <f t="shared" si="20"/>
        <v>0</v>
      </c>
      <c r="W132" s="4">
        <f t="shared" ref="W132" si="24">U132+V132</f>
        <v>0</v>
      </c>
      <c r="Y132" s="5">
        <f t="shared" si="18"/>
        <v>0</v>
      </c>
    </row>
    <row r="133" spans="1:25" ht="15.75" hidden="1" thickBot="1" x14ac:dyDescent="0.3">
      <c r="B133" s="17" t="s">
        <v>24</v>
      </c>
      <c r="C133" s="11" t="s">
        <v>19</v>
      </c>
      <c r="D133" s="8"/>
      <c r="E133" s="18"/>
      <c r="F133" s="18"/>
      <c r="G133" s="18"/>
      <c r="H133" s="19"/>
      <c r="I133" s="19"/>
      <c r="J133" s="19"/>
      <c r="K133" s="9"/>
      <c r="L133" s="8"/>
      <c r="M133" s="8"/>
      <c r="N133" s="8"/>
      <c r="O133" s="19"/>
      <c r="P133" s="19"/>
      <c r="Q133" s="19"/>
      <c r="R133" s="19"/>
      <c r="S133" s="1">
        <f t="shared" si="16"/>
        <v>0</v>
      </c>
      <c r="T133" s="8"/>
      <c r="U133" s="1">
        <f t="shared" si="17"/>
        <v>0</v>
      </c>
      <c r="V133" s="1">
        <f t="shared" si="20"/>
        <v>0</v>
      </c>
      <c r="W133" s="4">
        <f>V133</f>
        <v>0</v>
      </c>
      <c r="Y133" s="5">
        <f t="shared" si="18"/>
        <v>0</v>
      </c>
    </row>
    <row r="134" spans="1:25" ht="15.75" hidden="1" thickBot="1" x14ac:dyDescent="0.3">
      <c r="A134" s="43">
        <v>50</v>
      </c>
      <c r="B134" s="17" t="s">
        <v>56</v>
      </c>
      <c r="C134" s="11" t="s">
        <v>18</v>
      </c>
      <c r="D134" s="8"/>
      <c r="E134" s="18"/>
      <c r="F134" s="18"/>
      <c r="G134" s="18"/>
      <c r="H134" s="19"/>
      <c r="I134" s="19"/>
      <c r="J134" s="19"/>
      <c r="K134" s="8"/>
      <c r="L134" s="8"/>
      <c r="M134" s="8"/>
      <c r="N134" s="8"/>
      <c r="O134" s="19"/>
      <c r="P134" s="19"/>
      <c r="Q134" s="19"/>
      <c r="R134" s="19"/>
      <c r="S134" s="1">
        <f t="shared" si="16"/>
        <v>0</v>
      </c>
      <c r="T134" s="8"/>
      <c r="U134" s="1">
        <f t="shared" si="17"/>
        <v>0</v>
      </c>
      <c r="V134" s="1">
        <f t="shared" si="20"/>
        <v>0</v>
      </c>
      <c r="W134" s="4">
        <f t="shared" ref="W134" si="25">U134+V134</f>
        <v>0</v>
      </c>
      <c r="Y134" s="5">
        <f t="shared" si="18"/>
        <v>0</v>
      </c>
    </row>
    <row r="135" spans="1:25" ht="15.75" hidden="1" thickBot="1" x14ac:dyDescent="0.3">
      <c r="B135" s="17" t="s">
        <v>56</v>
      </c>
      <c r="C135" s="11" t="s">
        <v>19</v>
      </c>
      <c r="D135" s="8"/>
      <c r="E135" s="18"/>
      <c r="F135" s="18"/>
      <c r="G135" s="18"/>
      <c r="H135" s="19"/>
      <c r="I135" s="19"/>
      <c r="J135" s="19"/>
      <c r="K135" s="8"/>
      <c r="L135" s="8"/>
      <c r="M135" s="8"/>
      <c r="N135" s="8"/>
      <c r="O135" s="19"/>
      <c r="P135" s="19"/>
      <c r="Q135" s="19"/>
      <c r="R135" s="19"/>
      <c r="S135" s="1">
        <f t="shared" si="16"/>
        <v>0</v>
      </c>
      <c r="T135" s="8"/>
      <c r="U135" s="1">
        <f t="shared" si="17"/>
        <v>0</v>
      </c>
      <c r="V135" s="1">
        <f t="shared" si="20"/>
        <v>0</v>
      </c>
      <c r="W135" s="4">
        <f>V135</f>
        <v>0</v>
      </c>
      <c r="Y135" s="5">
        <f t="shared" si="18"/>
        <v>0</v>
      </c>
    </row>
    <row r="136" spans="1:25" ht="15.75" hidden="1" thickBot="1" x14ac:dyDescent="0.3">
      <c r="A136" s="43">
        <v>50</v>
      </c>
      <c r="B136" s="17" t="s">
        <v>53</v>
      </c>
      <c r="C136" s="11" t="s">
        <v>18</v>
      </c>
      <c r="D136" s="8"/>
      <c r="E136" s="18"/>
      <c r="F136" s="18"/>
      <c r="G136" s="18"/>
      <c r="H136" s="19"/>
      <c r="I136" s="19"/>
      <c r="J136" s="19"/>
      <c r="K136" s="8"/>
      <c r="L136" s="8"/>
      <c r="M136" s="8"/>
      <c r="N136" s="8"/>
      <c r="O136" s="19"/>
      <c r="P136" s="19"/>
      <c r="Q136" s="19"/>
      <c r="R136" s="19"/>
      <c r="S136" s="1">
        <f t="shared" si="16"/>
        <v>0</v>
      </c>
      <c r="T136" s="8"/>
      <c r="U136" s="1">
        <f t="shared" si="17"/>
        <v>0</v>
      </c>
      <c r="V136" s="1">
        <f t="shared" si="20"/>
        <v>0</v>
      </c>
      <c r="W136" s="4">
        <f t="shared" ref="W136" si="26">U136+V136</f>
        <v>0</v>
      </c>
      <c r="Y136" s="5">
        <f t="shared" si="18"/>
        <v>0</v>
      </c>
    </row>
    <row r="137" spans="1:25" ht="15.75" hidden="1" thickBot="1" x14ac:dyDescent="0.3">
      <c r="B137" s="17" t="s">
        <v>53</v>
      </c>
      <c r="C137" s="11" t="s">
        <v>19</v>
      </c>
      <c r="D137" s="8"/>
      <c r="E137" s="18"/>
      <c r="F137" s="18"/>
      <c r="G137" s="18"/>
      <c r="H137" s="19"/>
      <c r="I137" s="19"/>
      <c r="J137" s="19"/>
      <c r="K137" s="8"/>
      <c r="L137" s="8"/>
      <c r="M137" s="8"/>
      <c r="N137" s="8"/>
      <c r="O137" s="19"/>
      <c r="P137" s="19"/>
      <c r="Q137" s="19"/>
      <c r="R137" s="19"/>
      <c r="S137" s="1">
        <f t="shared" si="16"/>
        <v>0</v>
      </c>
      <c r="T137" s="8"/>
      <c r="U137" s="1">
        <f t="shared" si="17"/>
        <v>0</v>
      </c>
      <c r="V137" s="1">
        <f t="shared" si="20"/>
        <v>0</v>
      </c>
      <c r="W137" s="4">
        <f>V137</f>
        <v>0</v>
      </c>
      <c r="Y137" s="5">
        <f t="shared" si="18"/>
        <v>0</v>
      </c>
    </row>
    <row r="138" spans="1:25" ht="15.75" hidden="1" thickBot="1" x14ac:dyDescent="0.3">
      <c r="A138" s="43">
        <v>50</v>
      </c>
      <c r="B138" s="17" t="s">
        <v>57</v>
      </c>
      <c r="C138" s="11" t="s">
        <v>18</v>
      </c>
      <c r="D138" s="8"/>
      <c r="E138" s="18"/>
      <c r="F138" s="18"/>
      <c r="G138" s="18"/>
      <c r="H138" s="19"/>
      <c r="I138" s="19"/>
      <c r="J138" s="19"/>
      <c r="K138" s="8"/>
      <c r="L138" s="8"/>
      <c r="M138" s="8"/>
      <c r="N138" s="8"/>
      <c r="O138" s="19"/>
      <c r="P138" s="19"/>
      <c r="Q138" s="19"/>
      <c r="R138" s="19"/>
      <c r="S138" s="1">
        <f t="shared" si="16"/>
        <v>0</v>
      </c>
      <c r="T138" s="8"/>
      <c r="U138" s="1">
        <f t="shared" si="17"/>
        <v>0</v>
      </c>
      <c r="V138" s="1">
        <f t="shared" si="20"/>
        <v>0</v>
      </c>
      <c r="W138" s="4">
        <f t="shared" ref="W138" si="27">U138+V138</f>
        <v>0</v>
      </c>
      <c r="Y138" s="5">
        <f t="shared" si="18"/>
        <v>0</v>
      </c>
    </row>
    <row r="139" spans="1:25" ht="15.75" hidden="1" thickBot="1" x14ac:dyDescent="0.3">
      <c r="B139" s="17" t="s">
        <v>57</v>
      </c>
      <c r="C139" s="11" t="s">
        <v>19</v>
      </c>
      <c r="D139" s="8"/>
      <c r="E139" s="18"/>
      <c r="F139" s="18"/>
      <c r="G139" s="18"/>
      <c r="H139" s="19"/>
      <c r="I139" s="19"/>
      <c r="J139" s="19"/>
      <c r="K139" s="8"/>
      <c r="L139" s="8"/>
      <c r="M139" s="8"/>
      <c r="N139" s="8"/>
      <c r="O139" s="19"/>
      <c r="P139" s="19"/>
      <c r="Q139" s="19"/>
      <c r="R139" s="19"/>
      <c r="S139" s="1">
        <f t="shared" si="16"/>
        <v>0</v>
      </c>
      <c r="T139" s="8"/>
      <c r="U139" s="1">
        <f t="shared" si="17"/>
        <v>0</v>
      </c>
      <c r="V139" s="1">
        <f t="shared" si="20"/>
        <v>0</v>
      </c>
      <c r="W139" s="4">
        <f>V139</f>
        <v>0</v>
      </c>
      <c r="Y139" s="5">
        <f t="shared" si="18"/>
        <v>0</v>
      </c>
    </row>
    <row r="140" spans="1:25" ht="15.75" hidden="1" thickBot="1" x14ac:dyDescent="0.3">
      <c r="A140" s="43">
        <v>50</v>
      </c>
      <c r="B140" s="17" t="s">
        <v>55</v>
      </c>
      <c r="C140" s="11" t="s">
        <v>18</v>
      </c>
      <c r="D140" s="8"/>
      <c r="E140" s="18"/>
      <c r="F140" s="18"/>
      <c r="G140" s="18"/>
      <c r="H140" s="19"/>
      <c r="I140" s="19"/>
      <c r="J140" s="19"/>
      <c r="K140" s="8"/>
      <c r="L140" s="8"/>
      <c r="M140" s="8"/>
      <c r="N140" s="8"/>
      <c r="O140" s="19"/>
      <c r="P140" s="19"/>
      <c r="Q140" s="19"/>
      <c r="R140" s="19"/>
      <c r="S140" s="1">
        <f t="shared" si="16"/>
        <v>0</v>
      </c>
      <c r="T140" s="8"/>
      <c r="U140" s="1">
        <f t="shared" si="17"/>
        <v>0</v>
      </c>
      <c r="V140" s="1">
        <f t="shared" si="20"/>
        <v>0</v>
      </c>
      <c r="W140" s="4">
        <f t="shared" ref="W140" si="28">U140+V140</f>
        <v>0</v>
      </c>
      <c r="Y140" s="5">
        <f t="shared" si="18"/>
        <v>0</v>
      </c>
    </row>
    <row r="141" spans="1:25" ht="15.75" hidden="1" thickBot="1" x14ac:dyDescent="0.3">
      <c r="B141" s="17" t="s">
        <v>55</v>
      </c>
      <c r="C141" s="11" t="s">
        <v>19</v>
      </c>
      <c r="D141" s="8"/>
      <c r="E141" s="18"/>
      <c r="F141" s="18"/>
      <c r="G141" s="18"/>
      <c r="H141" s="19"/>
      <c r="I141" s="19"/>
      <c r="J141" s="19"/>
      <c r="K141" s="8"/>
      <c r="L141" s="8"/>
      <c r="M141" s="8"/>
      <c r="N141" s="8"/>
      <c r="O141" s="19"/>
      <c r="P141" s="19"/>
      <c r="Q141" s="19"/>
      <c r="R141" s="19"/>
      <c r="S141" s="1">
        <f t="shared" si="16"/>
        <v>0</v>
      </c>
      <c r="T141" s="8"/>
      <c r="U141" s="1">
        <f t="shared" si="17"/>
        <v>0</v>
      </c>
      <c r="V141" s="1">
        <f t="shared" si="20"/>
        <v>0</v>
      </c>
      <c r="W141" s="4">
        <f>V141</f>
        <v>0</v>
      </c>
      <c r="Y141" s="5">
        <f t="shared" si="18"/>
        <v>0</v>
      </c>
    </row>
    <row r="142" spans="1:25" ht="15.75" hidden="1" thickBot="1" x14ac:dyDescent="0.3">
      <c r="A142" s="43">
        <v>50</v>
      </c>
      <c r="B142" s="17" t="s">
        <v>59</v>
      </c>
      <c r="C142" s="11" t="s">
        <v>18</v>
      </c>
      <c r="D142" s="8"/>
      <c r="E142" s="18"/>
      <c r="F142" s="18"/>
      <c r="G142" s="18"/>
      <c r="H142" s="19"/>
      <c r="I142" s="19"/>
      <c r="J142" s="19"/>
      <c r="K142" s="8"/>
      <c r="L142" s="8"/>
      <c r="M142" s="8"/>
      <c r="N142" s="8"/>
      <c r="O142" s="19"/>
      <c r="P142" s="19"/>
      <c r="Q142" s="19"/>
      <c r="R142" s="19"/>
      <c r="S142" s="1">
        <f t="shared" si="16"/>
        <v>0</v>
      </c>
      <c r="T142" s="8"/>
      <c r="U142" s="1">
        <f t="shared" si="17"/>
        <v>0</v>
      </c>
      <c r="V142" s="1">
        <f t="shared" si="20"/>
        <v>0</v>
      </c>
      <c r="W142" s="4">
        <f t="shared" ref="W142" si="29">U142+V142</f>
        <v>0</v>
      </c>
      <c r="Y142" s="5">
        <f t="shared" si="18"/>
        <v>0</v>
      </c>
    </row>
    <row r="143" spans="1:25" ht="15.75" hidden="1" thickBot="1" x14ac:dyDescent="0.3">
      <c r="B143" s="17" t="s">
        <v>59</v>
      </c>
      <c r="C143" s="11" t="s">
        <v>19</v>
      </c>
      <c r="D143" s="8"/>
      <c r="E143" s="18"/>
      <c r="F143" s="18"/>
      <c r="G143" s="18"/>
      <c r="H143" s="19"/>
      <c r="I143" s="19"/>
      <c r="J143" s="19"/>
      <c r="K143" s="8"/>
      <c r="L143" s="8"/>
      <c r="M143" s="8"/>
      <c r="N143" s="8"/>
      <c r="O143" s="19"/>
      <c r="P143" s="19"/>
      <c r="Q143" s="19"/>
      <c r="R143" s="19"/>
      <c r="S143" s="1">
        <f t="shared" si="16"/>
        <v>0</v>
      </c>
      <c r="T143" s="8"/>
      <c r="U143" s="1">
        <f t="shared" si="17"/>
        <v>0</v>
      </c>
      <c r="V143" s="1">
        <f t="shared" si="20"/>
        <v>0</v>
      </c>
      <c r="W143" s="4">
        <f>V143</f>
        <v>0</v>
      </c>
      <c r="Y143" s="5">
        <f t="shared" si="18"/>
        <v>0</v>
      </c>
    </row>
    <row r="144" spans="1:25" ht="15.75" hidden="1" thickBot="1" x14ac:dyDescent="0.3">
      <c r="A144" s="43">
        <v>50</v>
      </c>
      <c r="B144" s="17" t="s">
        <v>54</v>
      </c>
      <c r="C144" s="11" t="s">
        <v>18</v>
      </c>
      <c r="D144" s="8"/>
      <c r="E144" s="18"/>
      <c r="F144" s="18"/>
      <c r="G144" s="18"/>
      <c r="H144" s="19"/>
      <c r="I144" s="19"/>
      <c r="J144" s="19"/>
      <c r="K144" s="8"/>
      <c r="L144" s="8"/>
      <c r="M144" s="8"/>
      <c r="N144" s="8"/>
      <c r="O144" s="19"/>
      <c r="P144" s="19"/>
      <c r="Q144" s="19"/>
      <c r="R144" s="19"/>
      <c r="S144" s="1">
        <f t="shared" si="16"/>
        <v>0</v>
      </c>
      <c r="T144" s="8"/>
      <c r="U144" s="1">
        <f t="shared" si="17"/>
        <v>0</v>
      </c>
      <c r="V144" s="1">
        <f t="shared" si="20"/>
        <v>0</v>
      </c>
      <c r="W144" s="4">
        <f t="shared" ref="W144" si="30">U144+V144</f>
        <v>0</v>
      </c>
      <c r="Y144" s="5">
        <f t="shared" si="18"/>
        <v>0</v>
      </c>
    </row>
    <row r="145" spans="1:25" ht="15.75" hidden="1" thickBot="1" x14ac:dyDescent="0.3">
      <c r="B145" s="17" t="s">
        <v>54</v>
      </c>
      <c r="C145" s="11" t="s">
        <v>19</v>
      </c>
      <c r="D145" s="8"/>
      <c r="E145" s="18"/>
      <c r="F145" s="18"/>
      <c r="G145" s="18"/>
      <c r="H145" s="19"/>
      <c r="I145" s="19"/>
      <c r="J145" s="19"/>
      <c r="K145" s="8"/>
      <c r="L145" s="8"/>
      <c r="M145" s="8"/>
      <c r="N145" s="8"/>
      <c r="O145" s="19"/>
      <c r="P145" s="19"/>
      <c r="Q145" s="19"/>
      <c r="R145" s="19"/>
      <c r="S145" s="1">
        <f t="shared" si="16"/>
        <v>0</v>
      </c>
      <c r="T145" s="8"/>
      <c r="U145" s="1">
        <f t="shared" si="17"/>
        <v>0</v>
      </c>
      <c r="V145" s="1">
        <f t="shared" si="20"/>
        <v>0</v>
      </c>
      <c r="W145" s="4">
        <f>V145</f>
        <v>0</v>
      </c>
      <c r="Y145" s="5">
        <f t="shared" si="18"/>
        <v>0</v>
      </c>
    </row>
    <row r="146" spans="1:25" ht="15.75" hidden="1" thickBot="1" x14ac:dyDescent="0.3">
      <c r="A146" s="43">
        <v>50</v>
      </c>
      <c r="B146" s="17" t="s">
        <v>58</v>
      </c>
      <c r="C146" s="11" t="s">
        <v>18</v>
      </c>
      <c r="D146" s="8"/>
      <c r="E146" s="18"/>
      <c r="F146" s="18"/>
      <c r="G146" s="18"/>
      <c r="H146" s="19"/>
      <c r="I146" s="19"/>
      <c r="J146" s="19"/>
      <c r="K146" s="8"/>
      <c r="L146" s="8"/>
      <c r="M146" s="8"/>
      <c r="N146" s="8"/>
      <c r="O146" s="19"/>
      <c r="P146" s="19"/>
      <c r="Q146" s="19"/>
      <c r="R146" s="19"/>
      <c r="S146" s="1">
        <f t="shared" si="16"/>
        <v>0</v>
      </c>
      <c r="T146" s="8"/>
      <c r="U146" s="1">
        <f t="shared" si="17"/>
        <v>0</v>
      </c>
      <c r="V146" s="1">
        <f t="shared" si="20"/>
        <v>0</v>
      </c>
      <c r="W146" s="4">
        <f t="shared" ref="W146" si="31">U146+V146</f>
        <v>0</v>
      </c>
      <c r="Y146" s="5">
        <f t="shared" si="18"/>
        <v>0</v>
      </c>
    </row>
    <row r="147" spans="1:25" ht="15.75" hidden="1" thickBot="1" x14ac:dyDescent="0.3">
      <c r="B147" s="17" t="s">
        <v>58</v>
      </c>
      <c r="C147" s="11" t="s">
        <v>19</v>
      </c>
      <c r="D147" s="8"/>
      <c r="E147" s="18"/>
      <c r="F147" s="18"/>
      <c r="G147" s="18"/>
      <c r="H147" s="19"/>
      <c r="I147" s="19"/>
      <c r="J147" s="19"/>
      <c r="K147" s="8"/>
      <c r="L147" s="8"/>
      <c r="M147" s="8"/>
      <c r="N147" s="8"/>
      <c r="O147" s="19"/>
      <c r="P147" s="19"/>
      <c r="Q147" s="19"/>
      <c r="R147" s="19"/>
      <c r="S147" s="1">
        <f t="shared" si="16"/>
        <v>0</v>
      </c>
      <c r="T147" s="8"/>
      <c r="U147" s="1">
        <f t="shared" si="17"/>
        <v>0</v>
      </c>
      <c r="V147" s="1">
        <f t="shared" si="20"/>
        <v>0</v>
      </c>
      <c r="W147" s="4">
        <f>V147</f>
        <v>0</v>
      </c>
      <c r="Y147" s="5">
        <f t="shared" si="18"/>
        <v>0</v>
      </c>
    </row>
    <row r="148" spans="1:25" ht="15.75" hidden="1" thickBot="1" x14ac:dyDescent="0.3">
      <c r="A148" s="43">
        <v>50</v>
      </c>
      <c r="B148" s="17" t="s">
        <v>25</v>
      </c>
      <c r="C148" s="11" t="s">
        <v>18</v>
      </c>
      <c r="D148" s="8"/>
      <c r="E148" s="18"/>
      <c r="F148" s="18"/>
      <c r="G148" s="18"/>
      <c r="H148" s="19"/>
      <c r="I148" s="19"/>
      <c r="J148" s="19"/>
      <c r="K148" s="8"/>
      <c r="L148" s="8"/>
      <c r="M148" s="8"/>
      <c r="N148" s="8"/>
      <c r="O148" s="19"/>
      <c r="P148" s="19"/>
      <c r="Q148" s="19"/>
      <c r="R148" s="19"/>
      <c r="S148" s="1">
        <f t="shared" si="16"/>
        <v>0</v>
      </c>
      <c r="T148" s="8"/>
      <c r="U148" s="1">
        <f t="shared" si="17"/>
        <v>0</v>
      </c>
      <c r="V148" s="1">
        <f t="shared" si="20"/>
        <v>0</v>
      </c>
      <c r="W148" s="4">
        <f t="shared" ref="W148" si="32">U148+V148</f>
        <v>0</v>
      </c>
      <c r="Y148" s="5">
        <f t="shared" si="18"/>
        <v>0</v>
      </c>
    </row>
    <row r="149" spans="1:25" ht="15.75" hidden="1" thickBot="1" x14ac:dyDescent="0.3">
      <c r="B149" s="17" t="s">
        <v>25</v>
      </c>
      <c r="C149" s="11" t="s">
        <v>19</v>
      </c>
      <c r="D149" s="8"/>
      <c r="E149" s="18"/>
      <c r="F149" s="18"/>
      <c r="G149" s="18"/>
      <c r="H149" s="19"/>
      <c r="I149" s="19"/>
      <c r="J149" s="19"/>
      <c r="K149" s="8"/>
      <c r="L149" s="8"/>
      <c r="M149" s="8"/>
      <c r="N149" s="8"/>
      <c r="O149" s="19"/>
      <c r="P149" s="19"/>
      <c r="Q149" s="19"/>
      <c r="R149" s="19"/>
      <c r="S149" s="1">
        <f t="shared" si="16"/>
        <v>0</v>
      </c>
      <c r="T149" s="8"/>
      <c r="U149" s="1">
        <f t="shared" si="17"/>
        <v>0</v>
      </c>
      <c r="V149" s="1">
        <f t="shared" si="20"/>
        <v>0</v>
      </c>
      <c r="W149" s="4">
        <f>V149</f>
        <v>0</v>
      </c>
      <c r="Y149" s="5">
        <f t="shared" si="18"/>
        <v>0</v>
      </c>
    </row>
    <row r="150" spans="1:25" ht="15.75" hidden="1" thickBot="1" x14ac:dyDescent="0.3">
      <c r="A150" s="43">
        <v>50</v>
      </c>
      <c r="B150" s="17" t="s">
        <v>36</v>
      </c>
      <c r="C150" s="11" t="s">
        <v>18</v>
      </c>
      <c r="D150" s="8"/>
      <c r="E150" s="20"/>
      <c r="F150" s="20"/>
      <c r="G150" s="20"/>
      <c r="H150" s="19"/>
      <c r="I150" s="19"/>
      <c r="J150" s="19"/>
      <c r="K150" s="8"/>
      <c r="L150" s="8"/>
      <c r="M150" s="8"/>
      <c r="N150" s="8"/>
      <c r="O150" s="19"/>
      <c r="P150" s="19"/>
      <c r="Q150" s="19"/>
      <c r="R150" s="19"/>
      <c r="S150" s="1">
        <f t="shared" si="16"/>
        <v>0</v>
      </c>
      <c r="T150" s="8"/>
      <c r="U150" s="1">
        <f t="shared" si="17"/>
        <v>0</v>
      </c>
      <c r="V150" s="1">
        <f t="shared" si="20"/>
        <v>0</v>
      </c>
      <c r="W150" s="4">
        <f t="shared" ref="W150" si="33">U150+V150</f>
        <v>0</v>
      </c>
      <c r="Y150" s="5">
        <f t="shared" si="18"/>
        <v>0</v>
      </c>
    </row>
    <row r="151" spans="1:25" ht="15.75" hidden="1" thickBot="1" x14ac:dyDescent="0.3">
      <c r="B151" s="17" t="s">
        <v>36</v>
      </c>
      <c r="C151" s="11" t="s">
        <v>19</v>
      </c>
      <c r="D151" s="8"/>
      <c r="E151" s="19"/>
      <c r="F151" s="19"/>
      <c r="G151" s="19"/>
      <c r="H151" s="19"/>
      <c r="I151" s="19"/>
      <c r="J151" s="19"/>
      <c r="K151" s="8"/>
      <c r="L151" s="8"/>
      <c r="M151" s="8"/>
      <c r="N151" s="8"/>
      <c r="O151" s="19"/>
      <c r="P151" s="19"/>
      <c r="Q151" s="19"/>
      <c r="R151" s="19"/>
      <c r="S151" s="1">
        <f t="shared" si="16"/>
        <v>0</v>
      </c>
      <c r="T151" s="8"/>
      <c r="U151" s="1">
        <f t="shared" si="17"/>
        <v>0</v>
      </c>
      <c r="V151" s="1">
        <f t="shared" si="20"/>
        <v>0</v>
      </c>
      <c r="W151" s="4">
        <f>V151</f>
        <v>0</v>
      </c>
      <c r="Y151" s="5">
        <f t="shared" si="18"/>
        <v>0</v>
      </c>
    </row>
    <row r="152" spans="1:25" ht="15.75" hidden="1" thickBot="1" x14ac:dyDescent="0.3">
      <c r="A152" s="43">
        <v>50</v>
      </c>
      <c r="B152" s="17" t="s">
        <v>37</v>
      </c>
      <c r="C152" s="11" t="s">
        <v>18</v>
      </c>
      <c r="D152" s="8"/>
      <c r="E152" s="19"/>
      <c r="F152" s="19"/>
      <c r="G152" s="19"/>
      <c r="H152" s="19"/>
      <c r="I152" s="19"/>
      <c r="J152" s="19"/>
      <c r="K152" s="8"/>
      <c r="L152" s="8"/>
      <c r="M152" s="8"/>
      <c r="N152" s="8"/>
      <c r="O152" s="19"/>
      <c r="P152" s="19"/>
      <c r="Q152" s="19"/>
      <c r="R152" s="19"/>
      <c r="S152" s="1">
        <f t="shared" ref="S152:S183" si="34">SUM(D152:J152)-SUM(K152:R152)</f>
        <v>0</v>
      </c>
      <c r="T152" s="8"/>
      <c r="U152" s="1">
        <f t="shared" si="17"/>
        <v>0</v>
      </c>
      <c r="V152" s="1">
        <f t="shared" si="20"/>
        <v>0</v>
      </c>
      <c r="W152" s="4">
        <f t="shared" ref="W152" si="35">U152+V152</f>
        <v>0</v>
      </c>
      <c r="Y152" s="5">
        <f t="shared" si="18"/>
        <v>0</v>
      </c>
    </row>
    <row r="153" spans="1:25" ht="15.75" hidden="1" thickBot="1" x14ac:dyDescent="0.3">
      <c r="B153" s="17" t="s">
        <v>37</v>
      </c>
      <c r="C153" s="11" t="s">
        <v>19</v>
      </c>
      <c r="D153" s="8"/>
      <c r="E153" s="19"/>
      <c r="F153" s="19"/>
      <c r="G153" s="19"/>
      <c r="H153" s="19"/>
      <c r="I153" s="19"/>
      <c r="J153" s="19"/>
      <c r="K153" s="8"/>
      <c r="L153" s="8"/>
      <c r="M153" s="8"/>
      <c r="N153" s="8"/>
      <c r="O153" s="19"/>
      <c r="P153" s="19"/>
      <c r="Q153" s="19"/>
      <c r="R153" s="19"/>
      <c r="S153" s="1">
        <f t="shared" si="34"/>
        <v>0</v>
      </c>
      <c r="T153" s="8"/>
      <c r="U153" s="1">
        <f t="shared" si="17"/>
        <v>0</v>
      </c>
      <c r="V153" s="1">
        <f t="shared" si="20"/>
        <v>0</v>
      </c>
      <c r="W153" s="4">
        <f>V153</f>
        <v>0</v>
      </c>
      <c r="Y153" s="5">
        <f t="shared" si="18"/>
        <v>0</v>
      </c>
    </row>
    <row r="154" spans="1:25" ht="15.75" hidden="1" thickBot="1" x14ac:dyDescent="0.3">
      <c r="A154" s="43">
        <v>50</v>
      </c>
      <c r="B154" s="17" t="s">
        <v>35</v>
      </c>
      <c r="C154" s="11" t="s">
        <v>18</v>
      </c>
      <c r="D154" s="8"/>
      <c r="E154" s="19"/>
      <c r="F154" s="19"/>
      <c r="G154" s="19"/>
      <c r="H154" s="19"/>
      <c r="I154" s="19"/>
      <c r="J154" s="19"/>
      <c r="K154" s="8"/>
      <c r="L154" s="8"/>
      <c r="M154" s="8"/>
      <c r="N154" s="8"/>
      <c r="O154" s="19"/>
      <c r="P154" s="19"/>
      <c r="Q154" s="19"/>
      <c r="R154" s="19"/>
      <c r="S154" s="1">
        <f t="shared" si="34"/>
        <v>0</v>
      </c>
      <c r="T154" s="8"/>
      <c r="U154" s="1">
        <f t="shared" si="17"/>
        <v>0</v>
      </c>
      <c r="V154" s="1">
        <f t="shared" si="20"/>
        <v>0</v>
      </c>
      <c r="W154" s="4">
        <f t="shared" ref="W154" si="36">U154+V154</f>
        <v>0</v>
      </c>
      <c r="Y154" s="5">
        <f t="shared" si="18"/>
        <v>0</v>
      </c>
    </row>
    <row r="155" spans="1:25" ht="15.75" hidden="1" thickBot="1" x14ac:dyDescent="0.3">
      <c r="B155" s="17" t="s">
        <v>35</v>
      </c>
      <c r="C155" s="11" t="s">
        <v>19</v>
      </c>
      <c r="D155" s="8"/>
      <c r="E155" s="19"/>
      <c r="F155" s="19"/>
      <c r="G155" s="19"/>
      <c r="H155" s="19"/>
      <c r="I155" s="19"/>
      <c r="J155" s="19"/>
      <c r="K155" s="8"/>
      <c r="L155" s="8"/>
      <c r="M155" s="8"/>
      <c r="N155" s="8"/>
      <c r="O155" s="19"/>
      <c r="P155" s="19"/>
      <c r="Q155" s="19"/>
      <c r="R155" s="19"/>
      <c r="S155" s="1">
        <f t="shared" si="34"/>
        <v>0</v>
      </c>
      <c r="T155" s="8"/>
      <c r="U155" s="1">
        <f t="shared" si="17"/>
        <v>0</v>
      </c>
      <c r="V155" s="1">
        <f t="shared" si="20"/>
        <v>0</v>
      </c>
      <c r="W155" s="4">
        <f>V155</f>
        <v>0</v>
      </c>
      <c r="Y155" s="5">
        <f t="shared" si="18"/>
        <v>0</v>
      </c>
    </row>
    <row r="156" spans="1:25" ht="15.75" hidden="1" thickBot="1" x14ac:dyDescent="0.3">
      <c r="A156" s="43">
        <v>10</v>
      </c>
      <c r="B156" s="90" t="s">
        <v>73</v>
      </c>
      <c r="C156" s="11" t="s">
        <v>18</v>
      </c>
      <c r="D156" s="10"/>
      <c r="E156" s="19"/>
      <c r="F156" s="19"/>
      <c r="G156" s="19"/>
      <c r="H156" s="19"/>
      <c r="I156" s="19"/>
      <c r="J156" s="19"/>
      <c r="K156" s="8"/>
      <c r="L156" s="8"/>
      <c r="M156" s="8"/>
      <c r="N156" s="8"/>
      <c r="O156" s="19"/>
      <c r="P156" s="19"/>
      <c r="Q156" s="19"/>
      <c r="R156" s="19"/>
      <c r="S156" s="1">
        <f t="shared" si="34"/>
        <v>0</v>
      </c>
      <c r="T156" s="10"/>
      <c r="U156" s="35">
        <f t="shared" si="17"/>
        <v>0</v>
      </c>
      <c r="V156" s="35">
        <f t="shared" si="20"/>
        <v>0</v>
      </c>
      <c r="W156" s="36">
        <f t="shared" ref="W156" si="37">U156+V156</f>
        <v>0</v>
      </c>
      <c r="Y156" s="5">
        <f t="shared" si="18"/>
        <v>0</v>
      </c>
    </row>
    <row r="157" spans="1:25" ht="15.75" hidden="1" thickBot="1" x14ac:dyDescent="0.3">
      <c r="B157" s="17" t="s">
        <v>73</v>
      </c>
      <c r="C157" s="11" t="s">
        <v>19</v>
      </c>
      <c r="D157" s="8"/>
      <c r="I157" s="19"/>
      <c r="J157" s="19"/>
      <c r="K157" s="8"/>
      <c r="L157" s="8"/>
      <c r="M157" s="8"/>
      <c r="N157" s="8"/>
      <c r="O157" s="19"/>
      <c r="P157" s="19"/>
      <c r="Q157" s="19"/>
      <c r="R157" s="19"/>
      <c r="S157" s="1">
        <f t="shared" si="34"/>
        <v>0</v>
      </c>
      <c r="T157" s="8"/>
      <c r="U157" s="1">
        <f t="shared" si="17"/>
        <v>0</v>
      </c>
      <c r="V157" s="1">
        <f t="shared" si="20"/>
        <v>0</v>
      </c>
      <c r="W157" s="4">
        <f>V157</f>
        <v>0</v>
      </c>
      <c r="Y157" s="5">
        <f t="shared" si="18"/>
        <v>0</v>
      </c>
    </row>
    <row r="158" spans="1:25" ht="15.75" hidden="1" thickBot="1" x14ac:dyDescent="0.3">
      <c r="A158" s="43">
        <v>20</v>
      </c>
      <c r="B158" s="17" t="s">
        <v>72</v>
      </c>
      <c r="C158" s="11" t="s">
        <v>18</v>
      </c>
      <c r="D158" s="8"/>
      <c r="E158" s="8"/>
      <c r="F158" s="8"/>
      <c r="G158" s="8"/>
      <c r="H158" s="19"/>
      <c r="J158" s="19"/>
      <c r="K158" s="9"/>
      <c r="L158" s="8"/>
      <c r="M158" s="8"/>
      <c r="N158" s="8"/>
      <c r="O158" s="19"/>
      <c r="P158" s="19"/>
      <c r="Q158" s="19"/>
      <c r="R158" s="19"/>
      <c r="S158" s="1">
        <f t="shared" si="34"/>
        <v>0</v>
      </c>
      <c r="T158" s="8"/>
      <c r="U158" s="1">
        <f t="shared" si="17"/>
        <v>0</v>
      </c>
      <c r="V158" s="1">
        <f t="shared" ref="V158:V189" si="38">IFERROR(U159/A158,0)</f>
        <v>0</v>
      </c>
      <c r="W158" s="4">
        <f t="shared" ref="W158" si="39">U158+V158</f>
        <v>0</v>
      </c>
      <c r="Y158" s="5">
        <f t="shared" si="18"/>
        <v>0</v>
      </c>
    </row>
    <row r="159" spans="1:25" ht="15.75" hidden="1" thickBot="1" x14ac:dyDescent="0.3">
      <c r="B159" s="17" t="s">
        <v>72</v>
      </c>
      <c r="C159" s="11" t="s">
        <v>19</v>
      </c>
      <c r="D159" s="8"/>
      <c r="E159" s="23"/>
      <c r="F159" s="23"/>
      <c r="G159" s="23"/>
      <c r="I159" s="19"/>
      <c r="J159" s="19"/>
      <c r="K159" s="8"/>
      <c r="L159" s="8"/>
      <c r="M159" s="8"/>
      <c r="N159" s="8"/>
      <c r="O159" s="19"/>
      <c r="P159" s="19"/>
      <c r="Q159" s="19"/>
      <c r="R159" s="19"/>
      <c r="S159" s="1">
        <f t="shared" si="34"/>
        <v>0</v>
      </c>
      <c r="T159" s="8"/>
      <c r="U159" s="1">
        <f t="shared" si="17"/>
        <v>0</v>
      </c>
      <c r="V159" s="1">
        <f t="shared" si="38"/>
        <v>0</v>
      </c>
      <c r="W159" s="4">
        <f>V159</f>
        <v>0</v>
      </c>
      <c r="Y159" s="5">
        <f t="shared" si="18"/>
        <v>0</v>
      </c>
    </row>
    <row r="160" spans="1:25" ht="15.75" hidden="1" thickBot="1" x14ac:dyDescent="0.3">
      <c r="A160" s="43">
        <v>50</v>
      </c>
      <c r="B160" s="17" t="s">
        <v>70</v>
      </c>
      <c r="C160" s="11" t="s">
        <v>18</v>
      </c>
      <c r="D160" s="8"/>
      <c r="E160" s="18"/>
      <c r="F160" s="18"/>
      <c r="G160" s="18"/>
      <c r="H160" s="19"/>
      <c r="J160" s="19"/>
      <c r="K160" s="8"/>
      <c r="L160" s="8"/>
      <c r="M160" s="8"/>
      <c r="N160" s="8"/>
      <c r="O160" s="19"/>
      <c r="P160" s="19"/>
      <c r="Q160" s="19"/>
      <c r="R160" s="19"/>
      <c r="S160" s="1">
        <f t="shared" si="34"/>
        <v>0</v>
      </c>
      <c r="T160" s="8"/>
      <c r="U160" s="1">
        <f t="shared" si="17"/>
        <v>0</v>
      </c>
      <c r="V160" s="1">
        <f t="shared" si="38"/>
        <v>0</v>
      </c>
      <c r="W160" s="4">
        <f t="shared" ref="W160" si="40">U160+V160</f>
        <v>0</v>
      </c>
      <c r="Y160" s="5">
        <f>X160*W160</f>
        <v>0</v>
      </c>
    </row>
    <row r="161" spans="1:25" ht="15.75" hidden="1" thickBot="1" x14ac:dyDescent="0.3">
      <c r="B161" s="17" t="s">
        <v>70</v>
      </c>
      <c r="C161" s="11" t="s">
        <v>19</v>
      </c>
      <c r="D161" s="8"/>
      <c r="E161" s="23"/>
      <c r="F161" s="23"/>
      <c r="G161" s="23"/>
      <c r="J161" s="19"/>
      <c r="K161" s="8"/>
      <c r="L161" s="8"/>
      <c r="M161" s="8"/>
      <c r="N161" s="8"/>
      <c r="O161" s="19"/>
      <c r="P161" s="19"/>
      <c r="Q161" s="19"/>
      <c r="R161" s="19"/>
      <c r="S161" s="1">
        <f t="shared" si="34"/>
        <v>0</v>
      </c>
      <c r="T161" s="8"/>
      <c r="U161" s="1">
        <f t="shared" si="17"/>
        <v>0</v>
      </c>
      <c r="V161" s="1">
        <f t="shared" si="38"/>
        <v>0</v>
      </c>
      <c r="W161" s="4">
        <f>V161</f>
        <v>0</v>
      </c>
      <c r="Y161" s="5">
        <f t="shared" ref="Y161:Y226" si="41">X161*W161</f>
        <v>0</v>
      </c>
    </row>
    <row r="162" spans="1:25" ht="15.75" hidden="1" thickBot="1" x14ac:dyDescent="0.3">
      <c r="A162" s="43">
        <v>50</v>
      </c>
      <c r="B162" s="17" t="s">
        <v>26</v>
      </c>
      <c r="C162" s="11" t="s">
        <v>18</v>
      </c>
      <c r="D162" s="8"/>
      <c r="E162" s="19"/>
      <c r="F162" s="19"/>
      <c r="G162" s="19"/>
      <c r="H162" s="19"/>
      <c r="I162" s="19"/>
      <c r="J162" s="19"/>
      <c r="K162" s="8"/>
      <c r="L162" s="8"/>
      <c r="M162" s="8"/>
      <c r="N162" s="8"/>
      <c r="O162" s="19"/>
      <c r="P162" s="19"/>
      <c r="Q162" s="19"/>
      <c r="R162" s="19"/>
      <c r="S162" s="1">
        <f t="shared" si="34"/>
        <v>0</v>
      </c>
      <c r="T162" s="8"/>
      <c r="U162" s="1">
        <f t="shared" si="17"/>
        <v>0</v>
      </c>
      <c r="V162" s="1">
        <f t="shared" si="38"/>
        <v>0</v>
      </c>
      <c r="W162" s="4">
        <f t="shared" ref="W162" si="42">U162+V162</f>
        <v>0</v>
      </c>
      <c r="Y162" s="5">
        <f t="shared" si="41"/>
        <v>0</v>
      </c>
    </row>
    <row r="163" spans="1:25" ht="15.75" hidden="1" thickBot="1" x14ac:dyDescent="0.3">
      <c r="B163" s="17" t="s">
        <v>26</v>
      </c>
      <c r="C163" s="11" t="s">
        <v>19</v>
      </c>
      <c r="D163" s="8"/>
      <c r="E163" s="19"/>
      <c r="F163" s="19"/>
      <c r="G163" s="19"/>
      <c r="H163" s="19"/>
      <c r="I163" s="19"/>
      <c r="J163" s="19"/>
      <c r="K163" s="8"/>
      <c r="L163" s="8"/>
      <c r="M163" s="8"/>
      <c r="N163" s="8"/>
      <c r="O163" s="19"/>
      <c r="P163" s="19"/>
      <c r="Q163" s="19"/>
      <c r="R163" s="19"/>
      <c r="S163" s="1">
        <f t="shared" si="34"/>
        <v>0</v>
      </c>
      <c r="T163" s="8"/>
      <c r="U163" s="1">
        <f t="shared" si="17"/>
        <v>0</v>
      </c>
      <c r="V163" s="1">
        <f t="shared" si="38"/>
        <v>0</v>
      </c>
      <c r="W163" s="4">
        <f>V163</f>
        <v>0</v>
      </c>
      <c r="Y163" s="5">
        <f t="shared" si="41"/>
        <v>0</v>
      </c>
    </row>
    <row r="164" spans="1:25" ht="15.75" hidden="1" thickBot="1" x14ac:dyDescent="0.3">
      <c r="A164" s="43">
        <v>50</v>
      </c>
      <c r="B164" s="17" t="s">
        <v>71</v>
      </c>
      <c r="C164" s="11" t="s">
        <v>18</v>
      </c>
      <c r="D164" s="10"/>
      <c r="E164" s="8"/>
      <c r="F164" s="8"/>
      <c r="G164" s="8"/>
      <c r="H164" s="19"/>
      <c r="I164" s="19"/>
      <c r="J164" s="19"/>
      <c r="K164" s="24"/>
      <c r="L164" s="24"/>
      <c r="M164" s="24"/>
      <c r="N164" s="24"/>
      <c r="O164" s="19"/>
      <c r="P164" s="19"/>
      <c r="Q164" s="19"/>
      <c r="R164" s="19"/>
      <c r="S164" s="1">
        <f t="shared" si="34"/>
        <v>0</v>
      </c>
      <c r="T164" s="10"/>
      <c r="U164" s="35">
        <f t="shared" si="17"/>
        <v>0</v>
      </c>
      <c r="V164" s="35">
        <f t="shared" si="38"/>
        <v>0</v>
      </c>
      <c r="W164" s="36">
        <f t="shared" ref="W164" si="43">U164+V164</f>
        <v>0</v>
      </c>
      <c r="Y164" s="5">
        <f t="shared" si="41"/>
        <v>0</v>
      </c>
    </row>
    <row r="165" spans="1:25" ht="15.75" hidden="1" thickBot="1" x14ac:dyDescent="0.3">
      <c r="B165" s="17" t="s">
        <v>71</v>
      </c>
      <c r="C165" s="11" t="s">
        <v>19</v>
      </c>
      <c r="D165" s="10"/>
      <c r="E165" s="25"/>
      <c r="F165" s="25"/>
      <c r="G165" s="25"/>
      <c r="H165" s="19"/>
      <c r="I165" s="19"/>
      <c r="J165" s="19"/>
      <c r="K165" s="8"/>
      <c r="L165" s="8"/>
      <c r="M165" s="8"/>
      <c r="N165" s="8"/>
      <c r="O165" s="19"/>
      <c r="P165" s="19"/>
      <c r="Q165" s="19"/>
      <c r="R165" s="19"/>
      <c r="S165" s="1">
        <f t="shared" si="34"/>
        <v>0</v>
      </c>
      <c r="T165" s="10"/>
      <c r="U165" s="35">
        <f t="shared" si="17"/>
        <v>0</v>
      </c>
      <c r="V165" s="35">
        <f t="shared" si="38"/>
        <v>0</v>
      </c>
      <c r="W165" s="4">
        <f>V165</f>
        <v>0</v>
      </c>
      <c r="Y165" s="5">
        <f t="shared" si="41"/>
        <v>0</v>
      </c>
    </row>
    <row r="166" spans="1:25" ht="15.75" hidden="1" thickBot="1" x14ac:dyDescent="0.3">
      <c r="A166" s="43">
        <v>50</v>
      </c>
      <c r="B166" s="90" t="s">
        <v>27</v>
      </c>
      <c r="C166" s="11" t="s">
        <v>18</v>
      </c>
      <c r="D166" s="10"/>
      <c r="E166" s="8"/>
      <c r="F166" s="8"/>
      <c r="G166" s="8"/>
      <c r="H166" s="19"/>
      <c r="J166" s="19"/>
      <c r="K166" s="8"/>
      <c r="L166" s="8"/>
      <c r="M166" s="8"/>
      <c r="N166" s="8"/>
      <c r="O166" s="19"/>
      <c r="P166" s="19"/>
      <c r="Q166" s="19"/>
      <c r="R166" s="19"/>
      <c r="S166" s="1">
        <f t="shared" si="34"/>
        <v>0</v>
      </c>
      <c r="T166" s="10"/>
      <c r="U166" s="35">
        <f t="shared" si="17"/>
        <v>0</v>
      </c>
      <c r="V166" s="35">
        <f t="shared" si="38"/>
        <v>0</v>
      </c>
      <c r="W166" s="36">
        <f t="shared" ref="W166" si="44">U166+V166</f>
        <v>0</v>
      </c>
      <c r="Y166" s="5">
        <f t="shared" si="41"/>
        <v>0</v>
      </c>
    </row>
    <row r="167" spans="1:25" ht="15.75" hidden="1" thickBot="1" x14ac:dyDescent="0.3">
      <c r="B167" s="17" t="s">
        <v>27</v>
      </c>
      <c r="C167" s="11" t="s">
        <v>19</v>
      </c>
      <c r="D167" s="10"/>
      <c r="E167" s="18"/>
      <c r="F167" s="18"/>
      <c r="G167" s="18"/>
      <c r="H167" s="19"/>
      <c r="I167" s="19"/>
      <c r="J167" s="19"/>
      <c r="K167" s="8"/>
      <c r="L167" s="8"/>
      <c r="M167" s="8"/>
      <c r="N167" s="8"/>
      <c r="O167" s="19"/>
      <c r="P167" s="19"/>
      <c r="Q167" s="19"/>
      <c r="R167" s="19"/>
      <c r="S167" s="1">
        <f t="shared" si="34"/>
        <v>0</v>
      </c>
      <c r="T167" s="10"/>
      <c r="U167" s="35">
        <f t="shared" si="17"/>
        <v>0</v>
      </c>
      <c r="V167" s="35">
        <f t="shared" si="38"/>
        <v>0</v>
      </c>
      <c r="W167" s="4">
        <f>V167</f>
        <v>0</v>
      </c>
      <c r="Y167" s="5">
        <f t="shared" si="41"/>
        <v>0</v>
      </c>
    </row>
    <row r="168" spans="1:25" ht="15.75" hidden="1" thickBot="1" x14ac:dyDescent="0.3">
      <c r="A168" s="43">
        <v>50</v>
      </c>
      <c r="B168" s="17" t="s">
        <v>75</v>
      </c>
      <c r="C168" s="11" t="s">
        <v>18</v>
      </c>
      <c r="D168" s="10"/>
      <c r="E168" s="8"/>
      <c r="F168" s="8"/>
      <c r="G168" s="8"/>
      <c r="H168" s="19"/>
      <c r="I168" s="19"/>
      <c r="J168" s="19"/>
      <c r="K168" s="8"/>
      <c r="L168" s="8"/>
      <c r="M168" s="8"/>
      <c r="N168" s="8"/>
      <c r="O168" s="19"/>
      <c r="P168" s="19"/>
      <c r="Q168" s="19"/>
      <c r="R168" s="19"/>
      <c r="S168" s="1">
        <f t="shared" si="34"/>
        <v>0</v>
      </c>
      <c r="T168" s="10"/>
      <c r="U168" s="35">
        <f t="shared" si="17"/>
        <v>0</v>
      </c>
      <c r="V168" s="35">
        <f t="shared" si="38"/>
        <v>0</v>
      </c>
      <c r="W168" s="36">
        <f t="shared" ref="W168" si="45">U168+V168</f>
        <v>0</v>
      </c>
      <c r="X168" s="37"/>
      <c r="Y168" s="38">
        <f t="shared" si="41"/>
        <v>0</v>
      </c>
    </row>
    <row r="169" spans="1:25" ht="15.75" hidden="1" thickBot="1" x14ac:dyDescent="0.3">
      <c r="B169" s="17" t="s">
        <v>74</v>
      </c>
      <c r="C169" s="11" t="s">
        <v>19</v>
      </c>
      <c r="D169" s="8"/>
      <c r="E169" s="25"/>
      <c r="F169" s="25"/>
      <c r="G169" s="25"/>
      <c r="H169" s="19"/>
      <c r="I169" s="19"/>
      <c r="J169" s="19"/>
      <c r="K169" s="8"/>
      <c r="L169" s="8"/>
      <c r="M169" s="8"/>
      <c r="N169" s="8"/>
      <c r="O169" s="19"/>
      <c r="P169" s="19"/>
      <c r="Q169" s="19"/>
      <c r="R169" s="19"/>
      <c r="S169" s="1">
        <f t="shared" si="34"/>
        <v>0</v>
      </c>
      <c r="T169" s="8"/>
      <c r="U169" s="1">
        <f t="shared" si="17"/>
        <v>0</v>
      </c>
      <c r="V169" s="1">
        <f t="shared" si="38"/>
        <v>0</v>
      </c>
      <c r="W169" s="36">
        <f>V169</f>
        <v>0</v>
      </c>
      <c r="X169" s="37"/>
      <c r="Y169" s="38">
        <f t="shared" si="41"/>
        <v>0</v>
      </c>
    </row>
    <row r="170" spans="1:25" ht="15.75" hidden="1" thickBot="1" x14ac:dyDescent="0.3">
      <c r="A170" s="43">
        <v>50</v>
      </c>
      <c r="B170" s="17" t="s">
        <v>28</v>
      </c>
      <c r="C170" s="11" t="s">
        <v>18</v>
      </c>
      <c r="D170" s="8"/>
      <c r="E170" s="8"/>
      <c r="F170" s="8"/>
      <c r="G170" s="8"/>
      <c r="H170" s="19"/>
      <c r="J170" s="19"/>
      <c r="K170" s="8"/>
      <c r="L170" s="8"/>
      <c r="M170" s="8"/>
      <c r="N170" s="8"/>
      <c r="O170" s="19"/>
      <c r="P170" s="19"/>
      <c r="Q170" s="19"/>
      <c r="R170" s="19"/>
      <c r="S170" s="1">
        <f t="shared" si="34"/>
        <v>0</v>
      </c>
      <c r="T170" s="8"/>
      <c r="U170" s="1">
        <f t="shared" si="17"/>
        <v>0</v>
      </c>
      <c r="V170" s="1">
        <f t="shared" si="38"/>
        <v>0</v>
      </c>
      <c r="W170" s="36">
        <f t="shared" ref="W170" si="46">U170+V170</f>
        <v>0</v>
      </c>
      <c r="X170" s="37"/>
      <c r="Y170" s="38">
        <f t="shared" si="41"/>
        <v>0</v>
      </c>
    </row>
    <row r="171" spans="1:25" ht="15.75" hidden="1" thickBot="1" x14ac:dyDescent="0.3">
      <c r="B171" s="17" t="s">
        <v>28</v>
      </c>
      <c r="C171" s="11" t="s">
        <v>19</v>
      </c>
      <c r="D171" s="8"/>
      <c r="E171" s="23"/>
      <c r="F171" s="23"/>
      <c r="G171" s="23"/>
      <c r="J171" s="19"/>
      <c r="K171" s="8"/>
      <c r="L171" s="8"/>
      <c r="M171" s="8"/>
      <c r="N171" s="8"/>
      <c r="O171" s="19"/>
      <c r="P171" s="19"/>
      <c r="Q171" s="19"/>
      <c r="R171" s="19"/>
      <c r="S171" s="1">
        <f t="shared" si="34"/>
        <v>0</v>
      </c>
      <c r="T171" s="8"/>
      <c r="U171" s="1">
        <f t="shared" si="17"/>
        <v>0</v>
      </c>
      <c r="V171" s="1">
        <f t="shared" si="38"/>
        <v>0</v>
      </c>
      <c r="W171" s="36">
        <f>V171</f>
        <v>0</v>
      </c>
      <c r="X171" s="37"/>
      <c r="Y171" s="38">
        <f t="shared" si="41"/>
        <v>0</v>
      </c>
    </row>
    <row r="172" spans="1:25" ht="15.75" hidden="1" thickBot="1" x14ac:dyDescent="0.3">
      <c r="A172" s="43">
        <v>50</v>
      </c>
      <c r="B172" s="17" t="s">
        <v>76</v>
      </c>
      <c r="C172" s="11" t="s">
        <v>18</v>
      </c>
      <c r="D172" s="8"/>
      <c r="E172" s="18"/>
      <c r="F172" s="18"/>
      <c r="G172" s="18"/>
      <c r="H172" s="19"/>
      <c r="J172" s="19"/>
      <c r="K172" s="8"/>
      <c r="L172" s="8"/>
      <c r="M172" s="8"/>
      <c r="N172" s="8"/>
      <c r="O172" s="19"/>
      <c r="P172" s="19"/>
      <c r="Q172" s="19"/>
      <c r="R172" s="19"/>
      <c r="S172" s="1">
        <f t="shared" si="34"/>
        <v>0</v>
      </c>
      <c r="T172" s="8"/>
      <c r="U172" s="1">
        <f t="shared" si="17"/>
        <v>0</v>
      </c>
      <c r="V172" s="1">
        <f t="shared" si="38"/>
        <v>0</v>
      </c>
      <c r="W172" s="36">
        <f t="shared" ref="W172" si="47">U172+V172</f>
        <v>0</v>
      </c>
      <c r="X172" s="37"/>
      <c r="Y172" s="38">
        <f t="shared" si="41"/>
        <v>0</v>
      </c>
    </row>
    <row r="173" spans="1:25" ht="15.75" hidden="1" thickBot="1" x14ac:dyDescent="0.3">
      <c r="B173" s="17" t="s">
        <v>77</v>
      </c>
      <c r="C173" s="11" t="s">
        <v>19</v>
      </c>
      <c r="D173" s="8"/>
      <c r="E173" s="23"/>
      <c r="F173" s="23"/>
      <c r="G173" s="23"/>
      <c r="J173" s="19"/>
      <c r="K173" s="8"/>
      <c r="L173" s="8"/>
      <c r="M173" s="8"/>
      <c r="N173" s="8"/>
      <c r="O173" s="19"/>
      <c r="P173" s="19"/>
      <c r="Q173" s="19"/>
      <c r="R173" s="19"/>
      <c r="S173" s="1">
        <f t="shared" si="34"/>
        <v>0</v>
      </c>
      <c r="T173" s="8"/>
      <c r="U173" s="1">
        <f t="shared" si="17"/>
        <v>0</v>
      </c>
      <c r="V173" s="1">
        <f t="shared" si="38"/>
        <v>0</v>
      </c>
      <c r="W173" s="36">
        <f>V173</f>
        <v>0</v>
      </c>
      <c r="X173" s="37"/>
      <c r="Y173" s="38">
        <f t="shared" si="41"/>
        <v>0</v>
      </c>
    </row>
    <row r="174" spans="1:25" ht="15.75" hidden="1" thickBot="1" x14ac:dyDescent="0.3">
      <c r="A174" s="43">
        <v>50</v>
      </c>
      <c r="B174" s="17" t="s">
        <v>29</v>
      </c>
      <c r="C174" s="11" t="s">
        <v>18</v>
      </c>
      <c r="D174" s="8"/>
      <c r="E174" s="19"/>
      <c r="F174" s="19"/>
      <c r="G174" s="19"/>
      <c r="H174" s="19"/>
      <c r="I174" s="19"/>
      <c r="J174" s="19"/>
      <c r="K174" s="8"/>
      <c r="L174" s="8"/>
      <c r="M174" s="8"/>
      <c r="N174" s="8"/>
      <c r="O174" s="19"/>
      <c r="P174" s="19"/>
      <c r="Q174" s="19"/>
      <c r="R174" s="19"/>
      <c r="S174" s="1">
        <f t="shared" si="34"/>
        <v>0</v>
      </c>
      <c r="T174" s="8"/>
      <c r="U174" s="1">
        <f t="shared" si="17"/>
        <v>0</v>
      </c>
      <c r="V174" s="1">
        <f t="shared" si="38"/>
        <v>0</v>
      </c>
      <c r="W174" s="36">
        <f t="shared" ref="W174" si="48">U174+V174</f>
        <v>0</v>
      </c>
      <c r="X174" s="37"/>
      <c r="Y174" s="38">
        <f t="shared" si="41"/>
        <v>0</v>
      </c>
    </row>
    <row r="175" spans="1:25" ht="15.75" hidden="1" thickBot="1" x14ac:dyDescent="0.3">
      <c r="B175" s="17" t="s">
        <v>29</v>
      </c>
      <c r="C175" s="11" t="s">
        <v>19</v>
      </c>
      <c r="D175" s="8"/>
      <c r="E175" s="19"/>
      <c r="F175" s="19"/>
      <c r="G175" s="19"/>
      <c r="H175" s="19"/>
      <c r="I175" s="19"/>
      <c r="J175" s="19"/>
      <c r="K175" s="8"/>
      <c r="L175" s="8"/>
      <c r="M175" s="8"/>
      <c r="N175" s="8"/>
      <c r="O175" s="19"/>
      <c r="P175" s="19"/>
      <c r="Q175" s="19"/>
      <c r="R175" s="19"/>
      <c r="S175" s="1">
        <f t="shared" si="34"/>
        <v>0</v>
      </c>
      <c r="T175" s="8"/>
      <c r="U175" s="1">
        <f t="shared" si="17"/>
        <v>0</v>
      </c>
      <c r="V175" s="1">
        <f t="shared" si="38"/>
        <v>0</v>
      </c>
      <c r="W175" s="36">
        <f>V175</f>
        <v>0</v>
      </c>
      <c r="X175" s="37"/>
      <c r="Y175" s="38">
        <f t="shared" si="41"/>
        <v>0</v>
      </c>
    </row>
    <row r="176" spans="1:25" ht="15.75" hidden="1" thickBot="1" x14ac:dyDescent="0.3">
      <c r="A176" s="43">
        <v>50</v>
      </c>
      <c r="B176" s="90" t="s">
        <v>78</v>
      </c>
      <c r="C176" s="11" t="s">
        <v>18</v>
      </c>
      <c r="D176" s="8"/>
      <c r="E176" s="8"/>
      <c r="F176" s="8"/>
      <c r="G176" s="8"/>
      <c r="H176" s="19"/>
      <c r="I176" s="19"/>
      <c r="J176" s="19"/>
      <c r="K176" s="8"/>
      <c r="L176" s="8"/>
      <c r="M176" s="8"/>
      <c r="N176" s="8"/>
      <c r="O176" s="19"/>
      <c r="P176" s="19"/>
      <c r="Q176" s="19"/>
      <c r="R176" s="19"/>
      <c r="S176" s="1">
        <f t="shared" si="34"/>
        <v>0</v>
      </c>
      <c r="T176" s="8"/>
      <c r="U176" s="1">
        <f t="shared" si="17"/>
        <v>0</v>
      </c>
      <c r="V176" s="1">
        <f t="shared" si="38"/>
        <v>0</v>
      </c>
      <c r="W176" s="36">
        <f t="shared" ref="W176" si="49">U176+V176</f>
        <v>0</v>
      </c>
      <c r="X176" s="37"/>
      <c r="Y176" s="38">
        <f t="shared" si="41"/>
        <v>0</v>
      </c>
    </row>
    <row r="177" spans="1:25" ht="15.75" hidden="1" thickBot="1" x14ac:dyDescent="0.3">
      <c r="B177" s="90" t="s">
        <v>79</v>
      </c>
      <c r="C177" s="11" t="s">
        <v>19</v>
      </c>
      <c r="D177" s="8"/>
      <c r="E177" s="18"/>
      <c r="F177" s="18"/>
      <c r="G177" s="18"/>
      <c r="H177" s="19"/>
      <c r="I177" s="19"/>
      <c r="J177" s="19"/>
      <c r="K177" s="8"/>
      <c r="L177" s="8"/>
      <c r="M177" s="8"/>
      <c r="N177" s="8"/>
      <c r="O177" s="19"/>
      <c r="P177" s="19"/>
      <c r="Q177" s="19"/>
      <c r="R177" s="19"/>
      <c r="S177" s="1">
        <f t="shared" si="34"/>
        <v>0</v>
      </c>
      <c r="T177" s="8"/>
      <c r="U177" s="1">
        <f t="shared" si="17"/>
        <v>0</v>
      </c>
      <c r="V177" s="1">
        <f t="shared" si="38"/>
        <v>0</v>
      </c>
      <c r="W177" s="36">
        <f>V177</f>
        <v>0</v>
      </c>
      <c r="X177" s="37"/>
      <c r="Y177" s="38">
        <f t="shared" si="41"/>
        <v>0</v>
      </c>
    </row>
    <row r="178" spans="1:25" ht="15.75" hidden="1" thickBot="1" x14ac:dyDescent="0.3">
      <c r="A178" s="43">
        <v>50</v>
      </c>
      <c r="B178" s="90" t="s">
        <v>30</v>
      </c>
      <c r="C178" s="11" t="s">
        <v>18</v>
      </c>
      <c r="D178" s="10"/>
      <c r="E178" s="19"/>
      <c r="F178" s="19"/>
      <c r="G178" s="19"/>
      <c r="H178" s="19"/>
      <c r="J178" s="19"/>
      <c r="K178" s="8"/>
      <c r="L178" s="8"/>
      <c r="M178" s="8"/>
      <c r="N178" s="8"/>
      <c r="O178" s="19"/>
      <c r="P178" s="19"/>
      <c r="Q178" s="19"/>
      <c r="R178" s="19"/>
      <c r="S178" s="1">
        <f t="shared" si="34"/>
        <v>0</v>
      </c>
      <c r="T178" s="10"/>
      <c r="U178" s="35">
        <f t="shared" si="17"/>
        <v>0</v>
      </c>
      <c r="V178" s="35">
        <f t="shared" si="38"/>
        <v>0</v>
      </c>
      <c r="W178" s="36">
        <f>U178+V178</f>
        <v>0</v>
      </c>
      <c r="X178" s="37"/>
      <c r="Y178" s="38">
        <f t="shared" si="41"/>
        <v>0</v>
      </c>
    </row>
    <row r="179" spans="1:25" ht="15.75" hidden="1" thickBot="1" x14ac:dyDescent="0.3">
      <c r="B179" s="17" t="s">
        <v>30</v>
      </c>
      <c r="C179" s="11" t="s">
        <v>19</v>
      </c>
      <c r="D179" s="8"/>
      <c r="J179" s="19"/>
      <c r="K179" s="8"/>
      <c r="L179" s="8"/>
      <c r="M179" s="8"/>
      <c r="N179" s="8"/>
      <c r="O179" s="19"/>
      <c r="P179" s="19"/>
      <c r="Q179" s="19"/>
      <c r="R179" s="19"/>
      <c r="S179" s="1">
        <f t="shared" si="34"/>
        <v>0</v>
      </c>
      <c r="T179" s="8"/>
      <c r="U179" s="1">
        <f t="shared" si="17"/>
        <v>0</v>
      </c>
      <c r="V179" s="1">
        <f t="shared" si="38"/>
        <v>0</v>
      </c>
      <c r="W179" s="36">
        <f>V179</f>
        <v>0</v>
      </c>
      <c r="X179" s="37"/>
      <c r="Y179" s="38">
        <f t="shared" si="41"/>
        <v>0</v>
      </c>
    </row>
    <row r="180" spans="1:25" ht="15.75" hidden="1" thickBot="1" x14ac:dyDescent="0.3">
      <c r="A180" s="43">
        <v>50</v>
      </c>
      <c r="B180" s="17" t="s">
        <v>38</v>
      </c>
      <c r="C180" s="11" t="s">
        <v>18</v>
      </c>
      <c r="D180" s="8"/>
      <c r="E180" s="20"/>
      <c r="F180" s="20"/>
      <c r="G180" s="20"/>
      <c r="H180" s="19"/>
      <c r="I180" s="19"/>
      <c r="J180" s="19"/>
      <c r="K180" s="8"/>
      <c r="L180" s="8"/>
      <c r="M180" s="8"/>
      <c r="N180" s="8"/>
      <c r="O180" s="19"/>
      <c r="P180" s="19"/>
      <c r="Q180" s="19"/>
      <c r="R180" s="19"/>
      <c r="S180" s="1">
        <f t="shared" si="34"/>
        <v>0</v>
      </c>
      <c r="T180" s="8"/>
      <c r="U180" s="1">
        <f t="shared" si="17"/>
        <v>0</v>
      </c>
      <c r="V180" s="1">
        <f t="shared" si="38"/>
        <v>0</v>
      </c>
      <c r="W180" s="36">
        <f t="shared" ref="W180" si="50">U180+V180</f>
        <v>0</v>
      </c>
      <c r="X180" s="37"/>
      <c r="Y180" s="38">
        <f t="shared" si="41"/>
        <v>0</v>
      </c>
    </row>
    <row r="181" spans="1:25" ht="15.75" hidden="1" thickBot="1" x14ac:dyDescent="0.3">
      <c r="B181" s="17" t="s">
        <v>38</v>
      </c>
      <c r="C181" s="11" t="s">
        <v>19</v>
      </c>
      <c r="D181" s="8"/>
      <c r="E181" s="18"/>
      <c r="F181" s="18"/>
      <c r="G181" s="18"/>
      <c r="H181" s="19"/>
      <c r="I181" s="19"/>
      <c r="J181" s="19"/>
      <c r="K181" s="24"/>
      <c r="L181" s="24"/>
      <c r="M181" s="24"/>
      <c r="N181" s="24"/>
      <c r="O181" s="19"/>
      <c r="P181" s="19"/>
      <c r="Q181" s="19"/>
      <c r="R181" s="19"/>
      <c r="S181" s="1">
        <f t="shared" si="34"/>
        <v>0</v>
      </c>
      <c r="T181" s="8"/>
      <c r="U181" s="1">
        <f t="shared" si="17"/>
        <v>0</v>
      </c>
      <c r="V181" s="1">
        <f t="shared" si="38"/>
        <v>0</v>
      </c>
      <c r="W181" s="36">
        <f>V181</f>
        <v>0</v>
      </c>
      <c r="X181" s="37"/>
      <c r="Y181" s="38">
        <f t="shared" si="41"/>
        <v>0</v>
      </c>
    </row>
    <row r="182" spans="1:25" ht="15.75" hidden="1" thickBot="1" x14ac:dyDescent="0.3">
      <c r="A182" s="43">
        <v>50</v>
      </c>
      <c r="B182" s="17" t="s">
        <v>50</v>
      </c>
      <c r="C182" s="11" t="s">
        <v>18</v>
      </c>
      <c r="D182" s="8"/>
      <c r="E182" s="18"/>
      <c r="F182" s="18"/>
      <c r="G182" s="18"/>
      <c r="H182" s="19"/>
      <c r="I182" s="19"/>
      <c r="J182" s="19"/>
      <c r="K182" s="8"/>
      <c r="L182" s="8"/>
      <c r="M182" s="8"/>
      <c r="N182" s="8"/>
      <c r="O182" s="19"/>
      <c r="P182" s="19"/>
      <c r="Q182" s="19"/>
      <c r="R182" s="19"/>
      <c r="S182" s="1">
        <f t="shared" si="34"/>
        <v>0</v>
      </c>
      <c r="T182" s="8"/>
      <c r="U182" s="1">
        <f t="shared" si="17"/>
        <v>0</v>
      </c>
      <c r="V182" s="1">
        <f t="shared" si="38"/>
        <v>0</v>
      </c>
      <c r="W182" s="36">
        <f t="shared" ref="W182" si="51">U182+V182</f>
        <v>0</v>
      </c>
      <c r="X182" s="37"/>
      <c r="Y182" s="38">
        <f t="shared" si="41"/>
        <v>0</v>
      </c>
    </row>
    <row r="183" spans="1:25" ht="15.75" hidden="1" thickBot="1" x14ac:dyDescent="0.3">
      <c r="B183" s="17" t="s">
        <v>50</v>
      </c>
      <c r="C183" s="11" t="s">
        <v>19</v>
      </c>
      <c r="D183" s="8"/>
      <c r="E183" s="18"/>
      <c r="F183" s="18"/>
      <c r="G183" s="18"/>
      <c r="H183" s="19"/>
      <c r="I183" s="19"/>
      <c r="J183" s="19"/>
      <c r="K183" s="8"/>
      <c r="L183" s="8"/>
      <c r="M183" s="8"/>
      <c r="N183" s="8"/>
      <c r="O183" s="19"/>
      <c r="P183" s="19"/>
      <c r="Q183" s="19"/>
      <c r="R183" s="19"/>
      <c r="S183" s="1">
        <f t="shared" si="34"/>
        <v>0</v>
      </c>
      <c r="T183" s="8"/>
      <c r="U183" s="1">
        <f t="shared" si="17"/>
        <v>0</v>
      </c>
      <c r="V183" s="1">
        <f t="shared" si="38"/>
        <v>0</v>
      </c>
      <c r="W183" s="36">
        <f>V183</f>
        <v>0</v>
      </c>
      <c r="X183" s="37"/>
      <c r="Y183" s="38">
        <f t="shared" si="41"/>
        <v>0</v>
      </c>
    </row>
    <row r="184" spans="1:25" ht="15.75" hidden="1" thickBot="1" x14ac:dyDescent="0.3">
      <c r="A184" s="43">
        <v>50</v>
      </c>
      <c r="B184" s="17" t="s">
        <v>51</v>
      </c>
      <c r="C184" s="11" t="s">
        <v>18</v>
      </c>
      <c r="D184" s="8"/>
      <c r="E184" s="18"/>
      <c r="F184" s="18"/>
      <c r="G184" s="18"/>
      <c r="H184" s="19"/>
      <c r="I184" s="19"/>
      <c r="J184" s="19"/>
      <c r="K184" s="8"/>
      <c r="L184" s="8"/>
      <c r="M184" s="8"/>
      <c r="N184" s="8"/>
      <c r="O184" s="19"/>
      <c r="P184" s="19"/>
      <c r="Q184" s="19"/>
      <c r="R184" s="19"/>
      <c r="S184" s="1">
        <f t="shared" ref="S184:S215" si="52">SUM(D184:J184)-SUM(K184:R184)</f>
        <v>0</v>
      </c>
      <c r="T184" s="8"/>
      <c r="U184" s="1">
        <f t="shared" ref="U184:U188" si="53">T184-S184</f>
        <v>0</v>
      </c>
      <c r="V184" s="1">
        <f t="shared" si="38"/>
        <v>0</v>
      </c>
      <c r="W184" s="36">
        <f t="shared" ref="W184" si="54">U184+V184</f>
        <v>0</v>
      </c>
      <c r="X184" s="37"/>
      <c r="Y184" s="38">
        <f t="shared" si="41"/>
        <v>0</v>
      </c>
    </row>
    <row r="185" spans="1:25" ht="15.75" hidden="1" thickBot="1" x14ac:dyDescent="0.3">
      <c r="B185" s="17" t="s">
        <v>51</v>
      </c>
      <c r="C185" s="11" t="s">
        <v>19</v>
      </c>
      <c r="D185" s="8"/>
      <c r="E185" s="18"/>
      <c r="F185" s="18"/>
      <c r="G185" s="18"/>
      <c r="H185" s="19"/>
      <c r="I185" s="19"/>
      <c r="J185" s="19"/>
      <c r="K185" s="8"/>
      <c r="L185" s="8"/>
      <c r="M185" s="8"/>
      <c r="N185" s="8"/>
      <c r="O185" s="19"/>
      <c r="P185" s="19"/>
      <c r="Q185" s="19"/>
      <c r="R185" s="19"/>
      <c r="S185" s="1">
        <f t="shared" si="52"/>
        <v>0</v>
      </c>
      <c r="T185" s="8"/>
      <c r="U185" s="1">
        <f t="shared" si="53"/>
        <v>0</v>
      </c>
      <c r="V185" s="1">
        <f t="shared" si="38"/>
        <v>0</v>
      </c>
      <c r="W185" s="36">
        <f>V185</f>
        <v>0</v>
      </c>
      <c r="X185" s="37"/>
      <c r="Y185" s="38">
        <f t="shared" si="41"/>
        <v>0</v>
      </c>
    </row>
    <row r="186" spans="1:25" ht="15.75" hidden="1" thickBot="1" x14ac:dyDescent="0.3">
      <c r="A186" s="43">
        <v>50</v>
      </c>
      <c r="B186" s="17" t="s">
        <v>52</v>
      </c>
      <c r="C186" s="11" t="s">
        <v>18</v>
      </c>
      <c r="D186" s="8"/>
      <c r="E186" s="18"/>
      <c r="F186" s="18"/>
      <c r="G186" s="18"/>
      <c r="H186" s="19"/>
      <c r="I186" s="19"/>
      <c r="J186" s="19"/>
      <c r="K186" s="8"/>
      <c r="L186" s="8"/>
      <c r="M186" s="8"/>
      <c r="N186" s="8"/>
      <c r="O186" s="19"/>
      <c r="P186" s="19"/>
      <c r="Q186" s="19"/>
      <c r="R186" s="19"/>
      <c r="S186" s="1">
        <f t="shared" si="52"/>
        <v>0</v>
      </c>
      <c r="T186" s="8"/>
      <c r="U186" s="1">
        <f t="shared" si="53"/>
        <v>0</v>
      </c>
      <c r="V186" s="1">
        <f t="shared" si="38"/>
        <v>0</v>
      </c>
      <c r="W186" s="36">
        <f t="shared" ref="W186" si="55">U186+V186</f>
        <v>0</v>
      </c>
      <c r="X186" s="37"/>
      <c r="Y186" s="38">
        <f t="shared" si="41"/>
        <v>0</v>
      </c>
    </row>
    <row r="187" spans="1:25" ht="15.75" hidden="1" thickBot="1" x14ac:dyDescent="0.3">
      <c r="B187" s="17" t="s">
        <v>52</v>
      </c>
      <c r="C187" s="11" t="s">
        <v>19</v>
      </c>
      <c r="D187" s="8"/>
      <c r="E187" s="18"/>
      <c r="F187" s="18"/>
      <c r="G187" s="18"/>
      <c r="H187" s="19"/>
      <c r="I187" s="19"/>
      <c r="J187" s="19"/>
      <c r="K187" s="8"/>
      <c r="L187" s="8"/>
      <c r="M187" s="8"/>
      <c r="N187" s="8"/>
      <c r="O187" s="19"/>
      <c r="P187" s="19"/>
      <c r="Q187" s="19"/>
      <c r="R187" s="19"/>
      <c r="S187" s="1">
        <f t="shared" si="52"/>
        <v>0</v>
      </c>
      <c r="T187" s="8"/>
      <c r="U187" s="1">
        <f t="shared" si="53"/>
        <v>0</v>
      </c>
      <c r="V187" s="1">
        <f t="shared" si="38"/>
        <v>0</v>
      </c>
      <c r="W187" s="36">
        <f>V187</f>
        <v>0</v>
      </c>
      <c r="X187" s="37"/>
      <c r="Y187" s="38">
        <f t="shared" si="41"/>
        <v>0</v>
      </c>
    </row>
    <row r="188" spans="1:25" ht="15.75" hidden="1" thickBot="1" x14ac:dyDescent="0.3">
      <c r="A188" s="43">
        <v>50</v>
      </c>
      <c r="B188" s="17" t="s">
        <v>40</v>
      </c>
      <c r="C188" s="11" t="s">
        <v>18</v>
      </c>
      <c r="D188" s="8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">
        <f t="shared" si="52"/>
        <v>0</v>
      </c>
      <c r="T188" s="8"/>
      <c r="U188" s="1">
        <f t="shared" si="53"/>
        <v>0</v>
      </c>
      <c r="V188" s="1">
        <f t="shared" si="38"/>
        <v>0</v>
      </c>
      <c r="W188" s="36">
        <f t="shared" ref="W188" si="56">U188+V188</f>
        <v>0</v>
      </c>
      <c r="X188" s="37"/>
      <c r="Y188" s="38">
        <f t="shared" si="41"/>
        <v>0</v>
      </c>
    </row>
    <row r="189" spans="1:25" ht="15.75" hidden="1" thickBot="1" x14ac:dyDescent="0.3">
      <c r="B189" s="17" t="s">
        <v>40</v>
      </c>
      <c r="C189" s="11" t="s">
        <v>19</v>
      </c>
      <c r="D189" s="8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">
        <f t="shared" si="52"/>
        <v>0</v>
      </c>
      <c r="T189" s="8"/>
      <c r="U189" s="1">
        <f>T189-S189</f>
        <v>0</v>
      </c>
      <c r="V189" s="1">
        <f t="shared" si="38"/>
        <v>0</v>
      </c>
      <c r="W189" s="36">
        <f>V189</f>
        <v>0</v>
      </c>
      <c r="X189" s="37"/>
      <c r="Y189" s="38">
        <f t="shared" si="41"/>
        <v>0</v>
      </c>
    </row>
    <row r="190" spans="1:25" ht="15.75" hidden="1" thickBot="1" x14ac:dyDescent="0.3">
      <c r="A190" s="43">
        <v>50</v>
      </c>
      <c r="B190" s="17" t="s">
        <v>68</v>
      </c>
      <c r="C190" s="11" t="s">
        <v>18</v>
      </c>
      <c r="D190" s="8"/>
      <c r="E190" s="19"/>
      <c r="F190" s="19"/>
      <c r="G190" s="19"/>
      <c r="H190" s="19"/>
      <c r="I190" s="19"/>
      <c r="J190" s="19"/>
      <c r="K190" s="8"/>
      <c r="L190" s="8"/>
      <c r="M190" s="8"/>
      <c r="N190" s="8"/>
      <c r="O190" s="19"/>
      <c r="P190" s="19"/>
      <c r="Q190" s="19"/>
      <c r="R190" s="19"/>
      <c r="S190" s="1">
        <f t="shared" si="52"/>
        <v>0</v>
      </c>
      <c r="T190" s="62"/>
      <c r="U190" s="1">
        <f>T190-S190</f>
        <v>0</v>
      </c>
      <c r="V190" s="1">
        <f t="shared" ref="V190:V221" si="57">IFERROR(U191/A190,0)</f>
        <v>0</v>
      </c>
      <c r="W190" s="36">
        <f>V190</f>
        <v>0</v>
      </c>
      <c r="X190" s="37"/>
      <c r="Y190" s="38">
        <f t="shared" si="41"/>
        <v>0</v>
      </c>
    </row>
    <row r="191" spans="1:25" ht="15.75" hidden="1" thickBot="1" x14ac:dyDescent="0.3">
      <c r="B191" s="17" t="s">
        <v>42</v>
      </c>
      <c r="C191" s="11" t="s">
        <v>19</v>
      </c>
      <c r="D191" s="8"/>
      <c r="E191" s="19"/>
      <c r="F191" s="19"/>
      <c r="G191" s="19"/>
      <c r="H191" s="19"/>
      <c r="I191" s="19"/>
      <c r="J191" s="19"/>
      <c r="K191" s="8"/>
      <c r="L191" s="8"/>
      <c r="M191" s="8"/>
      <c r="N191" s="8"/>
      <c r="O191" s="19"/>
      <c r="P191" s="19"/>
      <c r="Q191" s="19"/>
      <c r="R191" s="19"/>
      <c r="S191" s="1">
        <f t="shared" si="52"/>
        <v>0</v>
      </c>
      <c r="T191" s="8"/>
      <c r="U191" s="1">
        <f t="shared" ref="U191:U231" si="58">T191-S191</f>
        <v>0</v>
      </c>
      <c r="V191" s="1">
        <f t="shared" si="57"/>
        <v>0</v>
      </c>
      <c r="W191" s="36">
        <f>V191</f>
        <v>0</v>
      </c>
      <c r="X191" s="37"/>
      <c r="Y191" s="38">
        <f t="shared" si="41"/>
        <v>0</v>
      </c>
    </row>
    <row r="192" spans="1:25" ht="15.75" hidden="1" thickBot="1" x14ac:dyDescent="0.3">
      <c r="A192" s="43">
        <v>50</v>
      </c>
      <c r="B192" s="17" t="s">
        <v>39</v>
      </c>
      <c r="C192" s="11" t="s">
        <v>18</v>
      </c>
      <c r="D192" s="8"/>
      <c r="E192" s="19"/>
      <c r="F192" s="19"/>
      <c r="G192" s="19"/>
      <c r="H192" s="19"/>
      <c r="I192" s="19"/>
      <c r="J192" s="19"/>
      <c r="K192" s="10"/>
      <c r="L192" s="10"/>
      <c r="M192" s="10"/>
      <c r="N192" s="10"/>
      <c r="O192" s="19"/>
      <c r="P192" s="19"/>
      <c r="Q192" s="19"/>
      <c r="R192" s="19"/>
      <c r="S192" s="1">
        <f t="shared" si="52"/>
        <v>0</v>
      </c>
      <c r="T192" s="8"/>
      <c r="U192" s="1">
        <f t="shared" si="58"/>
        <v>0</v>
      </c>
      <c r="V192" s="1">
        <f t="shared" si="57"/>
        <v>0</v>
      </c>
      <c r="W192" s="36">
        <f t="shared" ref="W192" si="59">U192+V192</f>
        <v>0</v>
      </c>
      <c r="X192" s="37"/>
      <c r="Y192" s="38">
        <f t="shared" si="41"/>
        <v>0</v>
      </c>
    </row>
    <row r="193" spans="1:25" ht="15.75" hidden="1" thickBot="1" x14ac:dyDescent="0.3">
      <c r="B193" s="17" t="s">
        <v>39</v>
      </c>
      <c r="C193" s="11" t="s">
        <v>19</v>
      </c>
      <c r="D193" s="8"/>
      <c r="E193" s="19"/>
      <c r="F193" s="19"/>
      <c r="G193" s="19"/>
      <c r="H193" s="19"/>
      <c r="I193" s="19"/>
      <c r="J193" s="19"/>
      <c r="K193" s="26"/>
      <c r="L193" s="26"/>
      <c r="M193" s="26"/>
      <c r="N193" s="26"/>
      <c r="O193" s="19"/>
      <c r="P193" s="19"/>
      <c r="Q193" s="19"/>
      <c r="R193" s="19"/>
      <c r="S193" s="1">
        <f t="shared" si="52"/>
        <v>0</v>
      </c>
      <c r="T193" s="8"/>
      <c r="U193" s="1">
        <f t="shared" si="58"/>
        <v>0</v>
      </c>
      <c r="V193" s="1">
        <f t="shared" si="57"/>
        <v>0</v>
      </c>
      <c r="W193" s="36">
        <f>V193</f>
        <v>0</v>
      </c>
      <c r="X193" s="37"/>
      <c r="Y193" s="38">
        <f t="shared" si="41"/>
        <v>0</v>
      </c>
    </row>
    <row r="194" spans="1:25" ht="15.75" hidden="1" thickBot="1" x14ac:dyDescent="0.3">
      <c r="A194" s="43">
        <v>50</v>
      </c>
      <c r="B194" s="17" t="s">
        <v>41</v>
      </c>
      <c r="C194" s="11" t="s">
        <v>18</v>
      </c>
      <c r="D194" s="8"/>
      <c r="E194" s="19"/>
      <c r="F194" s="19"/>
      <c r="G194" s="19"/>
      <c r="H194" s="19"/>
      <c r="I194" s="19"/>
      <c r="J194" s="19"/>
      <c r="K194" s="8"/>
      <c r="L194" s="8"/>
      <c r="M194" s="8"/>
      <c r="N194" s="8"/>
      <c r="O194" s="19"/>
      <c r="P194" s="19"/>
      <c r="Q194" s="19"/>
      <c r="R194" s="19"/>
      <c r="S194" s="1">
        <f t="shared" si="52"/>
        <v>0</v>
      </c>
      <c r="T194" s="8"/>
      <c r="U194" s="1">
        <f t="shared" si="58"/>
        <v>0</v>
      </c>
      <c r="V194" s="1">
        <f t="shared" si="57"/>
        <v>0</v>
      </c>
      <c r="W194" s="36">
        <f t="shared" ref="W194" si="60">U194+V194</f>
        <v>0</v>
      </c>
      <c r="X194" s="37"/>
      <c r="Y194" s="38">
        <f t="shared" si="41"/>
        <v>0</v>
      </c>
    </row>
    <row r="195" spans="1:25" ht="15.75" hidden="1" thickBot="1" x14ac:dyDescent="0.3">
      <c r="B195" s="17" t="s">
        <v>41</v>
      </c>
      <c r="C195" s="11" t="s">
        <v>19</v>
      </c>
      <c r="D195" s="8"/>
      <c r="E195" s="19"/>
      <c r="F195" s="19"/>
      <c r="G195" s="19"/>
      <c r="H195" s="19"/>
      <c r="I195" s="19"/>
      <c r="J195" s="19"/>
      <c r="K195" s="8"/>
      <c r="L195" s="8"/>
      <c r="M195" s="8"/>
      <c r="N195" s="8"/>
      <c r="O195" s="19"/>
      <c r="P195" s="19"/>
      <c r="Q195" s="19"/>
      <c r="R195" s="19"/>
      <c r="S195" s="1">
        <f t="shared" si="52"/>
        <v>0</v>
      </c>
      <c r="T195" s="8"/>
      <c r="U195" s="1">
        <f t="shared" si="58"/>
        <v>0</v>
      </c>
      <c r="V195" s="1">
        <f t="shared" si="57"/>
        <v>0</v>
      </c>
      <c r="W195" s="36">
        <f>V195</f>
        <v>0</v>
      </c>
      <c r="X195" s="37"/>
      <c r="Y195" s="38">
        <f t="shared" si="41"/>
        <v>0</v>
      </c>
    </row>
    <row r="196" spans="1:25" ht="15.75" hidden="1" thickBot="1" x14ac:dyDescent="0.3">
      <c r="A196" s="43">
        <v>50</v>
      </c>
      <c r="B196" s="17" t="s">
        <v>80</v>
      </c>
      <c r="C196" s="11" t="s">
        <v>18</v>
      </c>
      <c r="D196" s="8"/>
      <c r="E196" s="18"/>
      <c r="F196" s="18"/>
      <c r="G196" s="18"/>
      <c r="H196" s="19"/>
      <c r="I196" s="19"/>
      <c r="J196" s="19"/>
      <c r="K196" s="8"/>
      <c r="L196" s="8"/>
      <c r="M196" s="8"/>
      <c r="N196" s="8"/>
      <c r="O196" s="19"/>
      <c r="P196" s="19"/>
      <c r="Q196" s="19"/>
      <c r="R196" s="19"/>
      <c r="S196" s="1">
        <f t="shared" si="52"/>
        <v>0</v>
      </c>
      <c r="T196" s="8"/>
      <c r="U196" s="1">
        <f t="shared" si="58"/>
        <v>0</v>
      </c>
      <c r="V196" s="1">
        <f t="shared" si="57"/>
        <v>0</v>
      </c>
      <c r="W196" s="36">
        <f t="shared" ref="W196" si="61">U196+V196</f>
        <v>0</v>
      </c>
      <c r="X196" s="37"/>
      <c r="Y196" s="38">
        <f t="shared" si="41"/>
        <v>0</v>
      </c>
    </row>
    <row r="197" spans="1:25" ht="15.75" hidden="1" thickBot="1" x14ac:dyDescent="0.3">
      <c r="B197" s="17" t="s">
        <v>81</v>
      </c>
      <c r="C197" s="11" t="s">
        <v>19</v>
      </c>
      <c r="D197" s="8"/>
      <c r="E197" s="18"/>
      <c r="F197" s="18"/>
      <c r="G197" s="18"/>
      <c r="H197" s="19"/>
      <c r="I197" s="19"/>
      <c r="J197" s="19"/>
      <c r="K197" s="8"/>
      <c r="L197" s="8"/>
      <c r="M197" s="8"/>
      <c r="N197" s="8"/>
      <c r="O197" s="19"/>
      <c r="P197" s="19"/>
      <c r="Q197" s="19"/>
      <c r="R197" s="19"/>
      <c r="S197" s="1">
        <f t="shared" si="52"/>
        <v>0</v>
      </c>
      <c r="T197" s="8"/>
      <c r="U197" s="1">
        <f t="shared" si="58"/>
        <v>0</v>
      </c>
      <c r="V197" s="1">
        <f t="shared" si="57"/>
        <v>0</v>
      </c>
      <c r="W197" s="36">
        <f>V197</f>
        <v>0</v>
      </c>
      <c r="X197" s="37"/>
      <c r="Y197" s="38">
        <f t="shared" si="41"/>
        <v>0</v>
      </c>
    </row>
    <row r="198" spans="1:25" ht="15.75" hidden="1" thickBot="1" x14ac:dyDescent="0.3">
      <c r="A198" s="43">
        <v>50</v>
      </c>
      <c r="B198" s="17" t="s">
        <v>82</v>
      </c>
      <c r="C198" s="11" t="s">
        <v>18</v>
      </c>
      <c r="D198" s="8"/>
      <c r="E198" s="18"/>
      <c r="F198" s="18"/>
      <c r="G198" s="18"/>
      <c r="H198" s="19"/>
      <c r="I198" s="19"/>
      <c r="J198" s="19"/>
      <c r="K198" s="8"/>
      <c r="L198" s="8"/>
      <c r="M198" s="8"/>
      <c r="N198" s="8"/>
      <c r="O198" s="19"/>
      <c r="P198" s="19"/>
      <c r="Q198" s="19"/>
      <c r="R198" s="19"/>
      <c r="S198" s="1">
        <f t="shared" si="52"/>
        <v>0</v>
      </c>
      <c r="T198" s="8"/>
      <c r="U198" s="1">
        <f t="shared" si="58"/>
        <v>0</v>
      </c>
      <c r="V198" s="1">
        <f t="shared" si="57"/>
        <v>0</v>
      </c>
      <c r="W198" s="36">
        <f t="shared" ref="W198" si="62">U198+V198</f>
        <v>0</v>
      </c>
      <c r="X198" s="37"/>
      <c r="Y198" s="38">
        <f t="shared" si="41"/>
        <v>0</v>
      </c>
    </row>
    <row r="199" spans="1:25" ht="15.75" hidden="1" thickBot="1" x14ac:dyDescent="0.3">
      <c r="B199" s="17" t="s">
        <v>83</v>
      </c>
      <c r="C199" s="11" t="s">
        <v>19</v>
      </c>
      <c r="D199" s="8"/>
      <c r="E199" s="18"/>
      <c r="F199" s="18"/>
      <c r="G199" s="18"/>
      <c r="H199" s="19"/>
      <c r="I199" s="19"/>
      <c r="J199" s="19"/>
      <c r="K199" s="8"/>
      <c r="L199" s="8"/>
      <c r="M199" s="8"/>
      <c r="N199" s="8"/>
      <c r="O199" s="19"/>
      <c r="P199" s="19"/>
      <c r="Q199" s="19"/>
      <c r="R199" s="19"/>
      <c r="S199" s="1">
        <f t="shared" si="52"/>
        <v>0</v>
      </c>
      <c r="T199" s="8"/>
      <c r="U199" s="1">
        <f t="shared" si="58"/>
        <v>0</v>
      </c>
      <c r="V199" s="1">
        <f t="shared" si="57"/>
        <v>0</v>
      </c>
      <c r="W199" s="36">
        <f>V199</f>
        <v>0</v>
      </c>
      <c r="X199" s="37"/>
      <c r="Y199" s="38">
        <f t="shared" si="41"/>
        <v>0</v>
      </c>
    </row>
    <row r="200" spans="1:25" ht="15.75" hidden="1" thickBot="1" x14ac:dyDescent="0.3">
      <c r="A200" s="43">
        <v>50</v>
      </c>
      <c r="B200" s="17" t="s">
        <v>84</v>
      </c>
      <c r="C200" s="11" t="s">
        <v>18</v>
      </c>
      <c r="D200" s="8"/>
      <c r="E200" s="18"/>
      <c r="F200" s="18"/>
      <c r="G200" s="18"/>
      <c r="H200" s="19"/>
      <c r="I200" s="19"/>
      <c r="J200" s="19"/>
      <c r="K200" s="8"/>
      <c r="L200" s="8"/>
      <c r="M200" s="8"/>
      <c r="N200" s="8"/>
      <c r="O200" s="19"/>
      <c r="P200" s="19"/>
      <c r="Q200" s="19"/>
      <c r="R200" s="19"/>
      <c r="S200" s="1">
        <f t="shared" si="52"/>
        <v>0</v>
      </c>
      <c r="T200" s="8"/>
      <c r="U200" s="1">
        <f t="shared" si="58"/>
        <v>0</v>
      </c>
      <c r="V200" s="1">
        <f t="shared" si="57"/>
        <v>0</v>
      </c>
      <c r="W200" s="36">
        <f t="shared" ref="W200" si="63">U200+V200</f>
        <v>0</v>
      </c>
      <c r="X200" s="37"/>
      <c r="Y200" s="38">
        <f t="shared" si="41"/>
        <v>0</v>
      </c>
    </row>
    <row r="201" spans="1:25" ht="15.75" hidden="1" thickBot="1" x14ac:dyDescent="0.3">
      <c r="B201" s="17" t="s">
        <v>84</v>
      </c>
      <c r="C201" s="11" t="s">
        <v>19</v>
      </c>
      <c r="D201" s="8"/>
      <c r="E201" s="18"/>
      <c r="F201" s="18"/>
      <c r="G201" s="18"/>
      <c r="H201" s="19"/>
      <c r="I201" s="19"/>
      <c r="J201" s="19"/>
      <c r="K201" s="8"/>
      <c r="L201" s="8"/>
      <c r="M201" s="8"/>
      <c r="N201" s="8"/>
      <c r="O201" s="19"/>
      <c r="P201" s="19"/>
      <c r="Q201" s="19"/>
      <c r="R201" s="19"/>
      <c r="S201" s="1">
        <f t="shared" si="52"/>
        <v>0</v>
      </c>
      <c r="T201" s="8"/>
      <c r="U201" s="1">
        <f t="shared" si="58"/>
        <v>0</v>
      </c>
      <c r="V201" s="1">
        <f t="shared" si="57"/>
        <v>0</v>
      </c>
      <c r="W201" s="36">
        <f>V201</f>
        <v>0</v>
      </c>
      <c r="X201" s="37"/>
      <c r="Y201" s="38">
        <f t="shared" si="41"/>
        <v>0</v>
      </c>
    </row>
    <row r="202" spans="1:25" ht="15.75" hidden="1" thickBot="1" x14ac:dyDescent="0.3">
      <c r="A202" s="43">
        <v>50</v>
      </c>
      <c r="B202" s="17" t="s">
        <v>85</v>
      </c>
      <c r="C202" s="11" t="s">
        <v>18</v>
      </c>
      <c r="D202" s="8"/>
      <c r="E202" s="27"/>
      <c r="F202" s="27"/>
      <c r="G202" s="27"/>
      <c r="H202" s="19"/>
      <c r="I202" s="19"/>
      <c r="J202" s="19"/>
      <c r="K202" s="8"/>
      <c r="L202" s="8"/>
      <c r="M202" s="8"/>
      <c r="N202" s="8"/>
      <c r="O202" s="19"/>
      <c r="P202" s="19"/>
      <c r="Q202" s="19"/>
      <c r="R202" s="19"/>
      <c r="S202" s="1">
        <f t="shared" si="52"/>
        <v>0</v>
      </c>
      <c r="T202" s="8"/>
      <c r="U202" s="1">
        <f t="shared" si="58"/>
        <v>0</v>
      </c>
      <c r="V202" s="1">
        <f t="shared" si="57"/>
        <v>0</v>
      </c>
      <c r="W202" s="36">
        <f>U202+V202</f>
        <v>0</v>
      </c>
      <c r="X202" s="37"/>
      <c r="Y202" s="38">
        <f t="shared" si="41"/>
        <v>0</v>
      </c>
    </row>
    <row r="203" spans="1:25" ht="15.75" hidden="1" thickBot="1" x14ac:dyDescent="0.3">
      <c r="B203" s="17" t="s">
        <v>85</v>
      </c>
      <c r="C203" s="11" t="s">
        <v>19</v>
      </c>
      <c r="D203" s="8"/>
      <c r="E203" s="18"/>
      <c r="F203" s="18"/>
      <c r="G203" s="18"/>
      <c r="H203" s="19"/>
      <c r="I203" s="19"/>
      <c r="J203" s="19"/>
      <c r="K203" s="8"/>
      <c r="L203" s="8"/>
      <c r="M203" s="8"/>
      <c r="N203" s="8"/>
      <c r="O203" s="19"/>
      <c r="P203" s="19"/>
      <c r="Q203" s="19"/>
      <c r="R203" s="19"/>
      <c r="S203" s="1">
        <f t="shared" si="52"/>
        <v>0</v>
      </c>
      <c r="T203" s="8"/>
      <c r="U203" s="1">
        <f t="shared" si="58"/>
        <v>0</v>
      </c>
      <c r="V203" s="1">
        <f t="shared" si="57"/>
        <v>0</v>
      </c>
      <c r="W203" s="36">
        <f>V203</f>
        <v>0</v>
      </c>
      <c r="X203" s="37"/>
      <c r="Y203" s="38">
        <f t="shared" si="41"/>
        <v>0</v>
      </c>
    </row>
    <row r="204" spans="1:25" ht="15.75" hidden="1" thickBot="1" x14ac:dyDescent="0.3">
      <c r="A204" s="43">
        <v>50</v>
      </c>
      <c r="B204" s="17" t="s">
        <v>43</v>
      </c>
      <c r="C204" s="11" t="s">
        <v>18</v>
      </c>
      <c r="D204" s="8"/>
      <c r="E204" s="18"/>
      <c r="F204" s="18"/>
      <c r="G204" s="18"/>
      <c r="H204" s="19"/>
      <c r="I204" s="19"/>
      <c r="J204" s="19"/>
      <c r="K204" s="8"/>
      <c r="L204" s="8"/>
      <c r="M204" s="8"/>
      <c r="N204" s="8"/>
      <c r="O204" s="19"/>
      <c r="P204" s="19"/>
      <c r="Q204" s="19"/>
      <c r="R204" s="19"/>
      <c r="S204" s="1">
        <f t="shared" si="52"/>
        <v>0</v>
      </c>
      <c r="T204" s="8"/>
      <c r="U204" s="1">
        <f t="shared" si="58"/>
        <v>0</v>
      </c>
      <c r="V204" s="1">
        <f t="shared" si="57"/>
        <v>0</v>
      </c>
      <c r="W204" s="36">
        <f t="shared" ref="W204" si="64">U204+V204</f>
        <v>0</v>
      </c>
      <c r="X204" s="37"/>
      <c r="Y204" s="38">
        <f t="shared" si="41"/>
        <v>0</v>
      </c>
    </row>
    <row r="205" spans="1:25" ht="15.75" hidden="1" thickBot="1" x14ac:dyDescent="0.3">
      <c r="B205" s="17" t="s">
        <v>44</v>
      </c>
      <c r="C205" s="11" t="s">
        <v>19</v>
      </c>
      <c r="D205" s="8"/>
      <c r="E205" s="18"/>
      <c r="F205" s="18"/>
      <c r="G205" s="18"/>
      <c r="H205" s="19"/>
      <c r="I205" s="19"/>
      <c r="J205" s="19"/>
      <c r="K205" s="8"/>
      <c r="L205" s="8"/>
      <c r="M205" s="8"/>
      <c r="N205" s="8"/>
      <c r="O205" s="19"/>
      <c r="P205" s="19"/>
      <c r="Q205" s="19"/>
      <c r="R205" s="19"/>
      <c r="S205" s="1">
        <f t="shared" si="52"/>
        <v>0</v>
      </c>
      <c r="T205" s="8"/>
      <c r="U205" s="1">
        <f t="shared" si="58"/>
        <v>0</v>
      </c>
      <c r="V205" s="1">
        <f t="shared" si="57"/>
        <v>0</v>
      </c>
      <c r="W205" s="36">
        <f>V205</f>
        <v>0</v>
      </c>
      <c r="X205" s="37"/>
      <c r="Y205" s="38">
        <f t="shared" si="41"/>
        <v>0</v>
      </c>
    </row>
    <row r="206" spans="1:25" ht="15.75" hidden="1" thickBot="1" x14ac:dyDescent="0.3">
      <c r="A206" s="43">
        <v>50</v>
      </c>
      <c r="B206" s="17" t="s">
        <v>45</v>
      </c>
      <c r="C206" s="11" t="s">
        <v>18</v>
      </c>
      <c r="D206" s="8"/>
      <c r="E206" s="18"/>
      <c r="F206" s="18"/>
      <c r="G206" s="18"/>
      <c r="H206" s="19"/>
      <c r="I206" s="19"/>
      <c r="J206" s="19"/>
      <c r="K206" s="8"/>
      <c r="L206" s="8"/>
      <c r="M206" s="8"/>
      <c r="N206" s="8"/>
      <c r="O206" s="19"/>
      <c r="P206" s="19"/>
      <c r="Q206" s="19"/>
      <c r="R206" s="19"/>
      <c r="S206" s="1">
        <f t="shared" si="52"/>
        <v>0</v>
      </c>
      <c r="T206" s="8"/>
      <c r="U206" s="1">
        <f t="shared" si="58"/>
        <v>0</v>
      </c>
      <c r="V206" s="1">
        <f t="shared" si="57"/>
        <v>0</v>
      </c>
      <c r="W206" s="36">
        <f t="shared" ref="W206" si="65">U206+V206</f>
        <v>0</v>
      </c>
      <c r="X206" s="37"/>
      <c r="Y206" s="38">
        <f t="shared" si="41"/>
        <v>0</v>
      </c>
    </row>
    <row r="207" spans="1:25" ht="15.75" hidden="1" thickBot="1" x14ac:dyDescent="0.3">
      <c r="B207" s="17" t="s">
        <v>46</v>
      </c>
      <c r="C207" s="11" t="s">
        <v>19</v>
      </c>
      <c r="D207" s="8"/>
      <c r="E207" s="18"/>
      <c r="F207" s="18"/>
      <c r="G207" s="18"/>
      <c r="H207" s="19"/>
      <c r="I207" s="19"/>
      <c r="J207" s="19"/>
      <c r="K207" s="8"/>
      <c r="L207" s="8"/>
      <c r="M207" s="8"/>
      <c r="N207" s="8"/>
      <c r="O207" s="19"/>
      <c r="P207" s="19"/>
      <c r="Q207" s="19"/>
      <c r="R207" s="19"/>
      <c r="S207" s="1">
        <f t="shared" si="52"/>
        <v>0</v>
      </c>
      <c r="T207" s="8"/>
      <c r="U207" s="1">
        <f t="shared" si="58"/>
        <v>0</v>
      </c>
      <c r="V207" s="1">
        <f t="shared" si="57"/>
        <v>0</v>
      </c>
      <c r="W207" s="36">
        <f>V207</f>
        <v>0</v>
      </c>
      <c r="X207" s="37"/>
      <c r="Y207" s="38">
        <f t="shared" si="41"/>
        <v>0</v>
      </c>
    </row>
    <row r="208" spans="1:25" ht="15.75" hidden="1" thickBot="1" x14ac:dyDescent="0.3">
      <c r="A208" s="43">
        <v>50</v>
      </c>
      <c r="B208" s="17" t="s">
        <v>47</v>
      </c>
      <c r="C208" s="11" t="s">
        <v>18</v>
      </c>
      <c r="D208" s="8"/>
      <c r="E208" s="18"/>
      <c r="F208" s="18"/>
      <c r="G208" s="18"/>
      <c r="H208" s="19"/>
      <c r="I208" s="19"/>
      <c r="J208" s="19"/>
      <c r="K208" s="8"/>
      <c r="L208" s="8"/>
      <c r="M208" s="8"/>
      <c r="N208" s="8"/>
      <c r="O208" s="19"/>
      <c r="P208" s="19"/>
      <c r="Q208" s="19"/>
      <c r="R208" s="19"/>
      <c r="S208" s="1">
        <f t="shared" si="52"/>
        <v>0</v>
      </c>
      <c r="T208" s="8"/>
      <c r="U208" s="1">
        <f t="shared" si="58"/>
        <v>0</v>
      </c>
      <c r="V208" s="1">
        <f t="shared" si="57"/>
        <v>0</v>
      </c>
      <c r="W208" s="36">
        <f t="shared" ref="W208" si="66">U208+V208</f>
        <v>0</v>
      </c>
      <c r="X208" s="37"/>
      <c r="Y208" s="38">
        <f t="shared" si="41"/>
        <v>0</v>
      </c>
    </row>
    <row r="209" spans="1:25" ht="15.75" hidden="1" thickBot="1" x14ac:dyDescent="0.3">
      <c r="B209" s="17" t="s">
        <v>47</v>
      </c>
      <c r="C209" s="11" t="s">
        <v>19</v>
      </c>
      <c r="D209" s="8"/>
      <c r="E209" s="18"/>
      <c r="F209" s="18"/>
      <c r="G209" s="18"/>
      <c r="H209" s="19"/>
      <c r="I209" s="19"/>
      <c r="J209" s="19"/>
      <c r="K209" s="8"/>
      <c r="L209" s="8"/>
      <c r="M209" s="8"/>
      <c r="N209" s="8"/>
      <c r="O209" s="19"/>
      <c r="P209" s="19"/>
      <c r="Q209" s="19"/>
      <c r="R209" s="19"/>
      <c r="S209" s="1">
        <f t="shared" si="52"/>
        <v>0</v>
      </c>
      <c r="T209" s="8"/>
      <c r="U209" s="1">
        <f t="shared" si="58"/>
        <v>0</v>
      </c>
      <c r="V209" s="1">
        <f t="shared" si="57"/>
        <v>0</v>
      </c>
      <c r="W209" s="36">
        <f>V209</f>
        <v>0</v>
      </c>
      <c r="X209" s="37"/>
      <c r="Y209" s="38">
        <f t="shared" si="41"/>
        <v>0</v>
      </c>
    </row>
    <row r="210" spans="1:25" ht="15.75" hidden="1" thickBot="1" x14ac:dyDescent="0.3">
      <c r="A210" s="43">
        <v>50</v>
      </c>
      <c r="B210" s="17" t="s">
        <v>48</v>
      </c>
      <c r="C210" s="11" t="s">
        <v>18</v>
      </c>
      <c r="D210" s="8"/>
      <c r="E210" s="18"/>
      <c r="F210" s="18"/>
      <c r="G210" s="18"/>
      <c r="H210" s="19"/>
      <c r="I210" s="19"/>
      <c r="J210" s="19"/>
      <c r="K210" s="8"/>
      <c r="L210" s="8"/>
      <c r="M210" s="8"/>
      <c r="N210" s="8"/>
      <c r="O210" s="19"/>
      <c r="P210" s="19"/>
      <c r="Q210" s="19"/>
      <c r="R210" s="19"/>
      <c r="S210" s="1">
        <f t="shared" si="52"/>
        <v>0</v>
      </c>
      <c r="T210" s="8"/>
      <c r="U210" s="1">
        <f t="shared" si="58"/>
        <v>0</v>
      </c>
      <c r="V210" s="1">
        <f t="shared" si="57"/>
        <v>0</v>
      </c>
      <c r="W210" s="36">
        <f t="shared" ref="W210" si="67">U210+V210</f>
        <v>0</v>
      </c>
      <c r="X210" s="37"/>
      <c r="Y210" s="38">
        <f t="shared" si="41"/>
        <v>0</v>
      </c>
    </row>
    <row r="211" spans="1:25" ht="15.75" hidden="1" thickBot="1" x14ac:dyDescent="0.3">
      <c r="B211" s="17" t="s">
        <v>48</v>
      </c>
      <c r="C211" s="11" t="s">
        <v>19</v>
      </c>
      <c r="D211" s="8"/>
      <c r="E211" s="18"/>
      <c r="F211" s="18"/>
      <c r="G211" s="18"/>
      <c r="H211" s="19"/>
      <c r="I211" s="19"/>
      <c r="J211" s="19"/>
      <c r="K211" s="8"/>
      <c r="L211" s="8"/>
      <c r="M211" s="8"/>
      <c r="N211" s="8"/>
      <c r="O211" s="19"/>
      <c r="P211" s="19"/>
      <c r="Q211" s="19"/>
      <c r="R211" s="19"/>
      <c r="S211" s="1">
        <f t="shared" si="52"/>
        <v>0</v>
      </c>
      <c r="T211" s="8"/>
      <c r="U211" s="1">
        <f t="shared" si="58"/>
        <v>0</v>
      </c>
      <c r="V211" s="1">
        <f t="shared" si="57"/>
        <v>0</v>
      </c>
      <c r="W211" s="36">
        <f>V211</f>
        <v>0</v>
      </c>
      <c r="X211" s="37"/>
      <c r="Y211" s="38">
        <f t="shared" si="41"/>
        <v>0</v>
      </c>
    </row>
    <row r="212" spans="1:25" ht="15.75" hidden="1" thickBot="1" x14ac:dyDescent="0.3">
      <c r="A212" s="43">
        <v>50</v>
      </c>
      <c r="B212" s="17" t="s">
        <v>49</v>
      </c>
      <c r="C212" s="11" t="s">
        <v>18</v>
      </c>
      <c r="D212" s="8"/>
      <c r="E212" s="18"/>
      <c r="F212" s="18"/>
      <c r="G212" s="18"/>
      <c r="H212" s="19"/>
      <c r="I212" s="19"/>
      <c r="J212" s="19"/>
      <c r="K212" s="8"/>
      <c r="L212" s="8"/>
      <c r="M212" s="8"/>
      <c r="N212" s="8"/>
      <c r="O212" s="19"/>
      <c r="P212" s="19"/>
      <c r="Q212" s="19"/>
      <c r="R212" s="19"/>
      <c r="S212" s="1">
        <f t="shared" si="52"/>
        <v>0</v>
      </c>
      <c r="T212" s="8"/>
      <c r="U212" s="1">
        <f t="shared" si="58"/>
        <v>0</v>
      </c>
      <c r="V212" s="1">
        <f t="shared" si="57"/>
        <v>0</v>
      </c>
      <c r="W212" s="36">
        <f t="shared" ref="W212" si="68">U212+V212</f>
        <v>0</v>
      </c>
      <c r="X212" s="37"/>
      <c r="Y212" s="38">
        <f t="shared" si="41"/>
        <v>0</v>
      </c>
    </row>
    <row r="213" spans="1:25" ht="15.75" hidden="1" thickBot="1" x14ac:dyDescent="0.3">
      <c r="B213" s="17" t="s">
        <v>49</v>
      </c>
      <c r="C213" s="11" t="s">
        <v>19</v>
      </c>
      <c r="D213" s="8"/>
      <c r="E213" s="18"/>
      <c r="F213" s="18"/>
      <c r="G213" s="18"/>
      <c r="H213" s="19"/>
      <c r="I213" s="19"/>
      <c r="J213" s="19"/>
      <c r="K213" s="8"/>
      <c r="L213" s="8"/>
      <c r="M213" s="8"/>
      <c r="N213" s="8"/>
      <c r="O213" s="19"/>
      <c r="P213" s="19"/>
      <c r="Q213" s="19"/>
      <c r="R213" s="19"/>
      <c r="S213" s="1">
        <f t="shared" si="52"/>
        <v>0</v>
      </c>
      <c r="T213" s="8"/>
      <c r="U213" s="1">
        <f t="shared" si="58"/>
        <v>0</v>
      </c>
      <c r="V213" s="1">
        <f t="shared" si="57"/>
        <v>0</v>
      </c>
      <c r="W213" s="36">
        <f>V213</f>
        <v>0</v>
      </c>
      <c r="X213" s="37"/>
      <c r="Y213" s="38">
        <f t="shared" si="41"/>
        <v>0</v>
      </c>
    </row>
    <row r="214" spans="1:25" ht="15.75" hidden="1" thickBot="1" x14ac:dyDescent="0.3">
      <c r="A214" s="43">
        <v>50</v>
      </c>
      <c r="B214" s="17" t="s">
        <v>31</v>
      </c>
      <c r="C214" s="11" t="s">
        <v>18</v>
      </c>
      <c r="D214" s="8"/>
      <c r="E214" s="18"/>
      <c r="F214" s="18"/>
      <c r="G214" s="18"/>
      <c r="H214" s="19"/>
      <c r="I214" s="19"/>
      <c r="J214" s="19"/>
      <c r="K214" s="8"/>
      <c r="L214" s="8"/>
      <c r="M214" s="8"/>
      <c r="N214" s="8"/>
      <c r="O214" s="19"/>
      <c r="P214" s="19"/>
      <c r="Q214" s="19"/>
      <c r="R214" s="19"/>
      <c r="S214" s="1">
        <f t="shared" si="52"/>
        <v>0</v>
      </c>
      <c r="T214" s="8"/>
      <c r="U214" s="1">
        <f t="shared" si="58"/>
        <v>0</v>
      </c>
      <c r="V214" s="1">
        <f t="shared" si="57"/>
        <v>0</v>
      </c>
      <c r="W214" s="36">
        <f t="shared" ref="W214" si="69">U214+V214</f>
        <v>0</v>
      </c>
      <c r="X214" s="37"/>
      <c r="Y214" s="38">
        <f t="shared" si="41"/>
        <v>0</v>
      </c>
    </row>
    <row r="215" spans="1:25" ht="15.75" hidden="1" thickBot="1" x14ac:dyDescent="0.3">
      <c r="B215" s="17" t="s">
        <v>31</v>
      </c>
      <c r="C215" s="11" t="s">
        <v>19</v>
      </c>
      <c r="D215" s="8"/>
      <c r="E215" s="18"/>
      <c r="F215" s="18"/>
      <c r="G215" s="18"/>
      <c r="H215" s="19"/>
      <c r="I215" s="19"/>
      <c r="J215" s="19"/>
      <c r="K215" s="8"/>
      <c r="L215" s="8"/>
      <c r="M215" s="8"/>
      <c r="N215" s="8"/>
      <c r="O215" s="19"/>
      <c r="P215" s="19"/>
      <c r="Q215" s="19"/>
      <c r="R215" s="19"/>
      <c r="S215" s="1">
        <f t="shared" si="52"/>
        <v>0</v>
      </c>
      <c r="T215" s="8"/>
      <c r="U215" s="1">
        <f t="shared" si="58"/>
        <v>0</v>
      </c>
      <c r="V215" s="1">
        <f t="shared" si="57"/>
        <v>0</v>
      </c>
      <c r="W215" s="36">
        <f>V215</f>
        <v>0</v>
      </c>
      <c r="X215" s="37"/>
      <c r="Y215" s="38">
        <f t="shared" si="41"/>
        <v>0</v>
      </c>
    </row>
    <row r="216" spans="1:25" ht="15.75" hidden="1" thickBot="1" x14ac:dyDescent="0.3">
      <c r="A216" s="43">
        <v>50</v>
      </c>
      <c r="B216" s="17" t="s">
        <v>32</v>
      </c>
      <c r="C216" s="11" t="s">
        <v>18</v>
      </c>
      <c r="D216" s="8"/>
      <c r="E216" s="18"/>
      <c r="F216" s="18"/>
      <c r="G216" s="18"/>
      <c r="H216" s="19"/>
      <c r="I216" s="19"/>
      <c r="J216" s="19"/>
      <c r="K216" s="8"/>
      <c r="L216" s="8"/>
      <c r="M216" s="8"/>
      <c r="N216" s="8"/>
      <c r="O216" s="19"/>
      <c r="P216" s="19"/>
      <c r="Q216" s="19"/>
      <c r="R216" s="19"/>
      <c r="S216" s="1">
        <f t="shared" ref="S216:S231" si="70">SUM(D216:J216)-SUM(K216:R216)</f>
        <v>0</v>
      </c>
      <c r="T216" s="8"/>
      <c r="U216" s="1">
        <f t="shared" si="58"/>
        <v>0</v>
      </c>
      <c r="V216" s="1">
        <f t="shared" si="57"/>
        <v>0</v>
      </c>
      <c r="W216" s="36">
        <f t="shared" ref="W216" si="71">U216+V216</f>
        <v>0</v>
      </c>
      <c r="X216" s="37"/>
      <c r="Y216" s="38">
        <f t="shared" si="41"/>
        <v>0</v>
      </c>
    </row>
    <row r="217" spans="1:25" ht="15.75" hidden="1" thickBot="1" x14ac:dyDescent="0.3">
      <c r="B217" s="17" t="s">
        <v>32</v>
      </c>
      <c r="C217" s="11" t="s">
        <v>19</v>
      </c>
      <c r="D217" s="8"/>
      <c r="E217" s="18"/>
      <c r="F217" s="18"/>
      <c r="G217" s="18"/>
      <c r="H217" s="19"/>
      <c r="I217" s="19"/>
      <c r="J217" s="19"/>
      <c r="K217" s="8"/>
      <c r="L217" s="8"/>
      <c r="M217" s="8"/>
      <c r="N217" s="8"/>
      <c r="O217" s="19"/>
      <c r="P217" s="19"/>
      <c r="Q217" s="19"/>
      <c r="R217" s="19"/>
      <c r="S217" s="1">
        <f t="shared" si="70"/>
        <v>0</v>
      </c>
      <c r="T217" s="8"/>
      <c r="U217" s="1">
        <f t="shared" si="58"/>
        <v>0</v>
      </c>
      <c r="V217" s="1">
        <f t="shared" si="57"/>
        <v>0</v>
      </c>
      <c r="W217" s="36">
        <f>V217</f>
        <v>0</v>
      </c>
      <c r="X217" s="37"/>
      <c r="Y217" s="38">
        <f t="shared" si="41"/>
        <v>0</v>
      </c>
    </row>
    <row r="218" spans="1:25" ht="15.75" hidden="1" thickBot="1" x14ac:dyDescent="0.3">
      <c r="A218" s="43">
        <v>50</v>
      </c>
      <c r="B218" s="17" t="s">
        <v>63</v>
      </c>
      <c r="C218" s="11" t="s">
        <v>18</v>
      </c>
      <c r="D218" s="10"/>
      <c r="E218" s="18"/>
      <c r="F218" s="18"/>
      <c r="G218" s="18"/>
      <c r="H218" s="19"/>
      <c r="I218" s="19"/>
      <c r="J218" s="19"/>
      <c r="K218" s="8"/>
      <c r="L218" s="8"/>
      <c r="M218" s="8"/>
      <c r="N218" s="8"/>
      <c r="O218" s="19"/>
      <c r="P218" s="19"/>
      <c r="Q218" s="19"/>
      <c r="R218" s="19"/>
      <c r="S218" s="1">
        <f t="shared" si="70"/>
        <v>0</v>
      </c>
      <c r="T218" s="10"/>
      <c r="U218" s="35">
        <f t="shared" si="58"/>
        <v>0</v>
      </c>
      <c r="V218" s="35">
        <f t="shared" si="57"/>
        <v>0</v>
      </c>
      <c r="W218" s="36">
        <f t="shared" ref="W218" si="72">U218+V218</f>
        <v>0</v>
      </c>
      <c r="X218" s="37"/>
      <c r="Y218" s="38">
        <f t="shared" si="41"/>
        <v>0</v>
      </c>
    </row>
    <row r="219" spans="1:25" ht="15.75" hidden="1" thickBot="1" x14ac:dyDescent="0.3">
      <c r="B219" s="17" t="s">
        <v>63</v>
      </c>
      <c r="C219" s="11" t="s">
        <v>19</v>
      </c>
      <c r="D219" s="8"/>
      <c r="E219" s="18"/>
      <c r="F219" s="18"/>
      <c r="G219" s="18"/>
      <c r="H219" s="19"/>
      <c r="I219" s="19"/>
      <c r="J219" s="19"/>
      <c r="K219" s="8"/>
      <c r="L219" s="8"/>
      <c r="M219" s="8"/>
      <c r="N219" s="8"/>
      <c r="O219" s="19"/>
      <c r="P219" s="19"/>
      <c r="Q219" s="19"/>
      <c r="R219" s="19"/>
      <c r="S219" s="1">
        <f t="shared" si="70"/>
        <v>0</v>
      </c>
      <c r="T219" s="8"/>
      <c r="U219" s="1">
        <f t="shared" si="58"/>
        <v>0</v>
      </c>
      <c r="V219" s="1">
        <f t="shared" si="57"/>
        <v>0</v>
      </c>
      <c r="W219" s="36">
        <f>V219</f>
        <v>0</v>
      </c>
      <c r="X219" s="37"/>
      <c r="Y219" s="38">
        <f t="shared" si="41"/>
        <v>0</v>
      </c>
    </row>
    <row r="220" spans="1:25" ht="15.75" hidden="1" thickBot="1" x14ac:dyDescent="0.3">
      <c r="A220" s="43">
        <v>50</v>
      </c>
      <c r="B220" s="17" t="s">
        <v>64</v>
      </c>
      <c r="C220" s="11" t="s">
        <v>18</v>
      </c>
      <c r="D220" s="8"/>
      <c r="E220" s="18"/>
      <c r="F220" s="18"/>
      <c r="G220" s="18"/>
      <c r="H220" s="19"/>
      <c r="I220" s="19"/>
      <c r="J220" s="19"/>
      <c r="K220" s="8"/>
      <c r="L220" s="8"/>
      <c r="M220" s="8"/>
      <c r="N220" s="8"/>
      <c r="O220" s="19"/>
      <c r="P220" s="19"/>
      <c r="Q220" s="19"/>
      <c r="R220" s="19"/>
      <c r="S220" s="1">
        <f t="shared" si="70"/>
        <v>0</v>
      </c>
      <c r="T220" s="8"/>
      <c r="U220" s="1">
        <f t="shared" si="58"/>
        <v>0</v>
      </c>
      <c r="V220" s="1">
        <f t="shared" si="57"/>
        <v>0</v>
      </c>
      <c r="W220" s="36">
        <f t="shared" ref="W220" si="73">U220+V220</f>
        <v>0</v>
      </c>
      <c r="X220" s="37"/>
      <c r="Y220" s="38">
        <f t="shared" si="41"/>
        <v>0</v>
      </c>
    </row>
    <row r="221" spans="1:25" ht="15.75" hidden="1" thickBot="1" x14ac:dyDescent="0.3">
      <c r="B221" s="17" t="s">
        <v>64</v>
      </c>
      <c r="C221" s="11" t="s">
        <v>19</v>
      </c>
      <c r="D221" s="8"/>
      <c r="E221" s="18"/>
      <c r="F221" s="18"/>
      <c r="G221" s="18"/>
      <c r="H221" s="19"/>
      <c r="I221" s="19"/>
      <c r="J221" s="19"/>
      <c r="K221" s="8"/>
      <c r="L221" s="8"/>
      <c r="M221" s="8"/>
      <c r="N221" s="8"/>
      <c r="O221" s="19"/>
      <c r="P221" s="19"/>
      <c r="Q221" s="19"/>
      <c r="R221" s="19"/>
      <c r="S221" s="1">
        <f t="shared" si="70"/>
        <v>0</v>
      </c>
      <c r="T221" s="8"/>
      <c r="U221" s="1">
        <f t="shared" si="58"/>
        <v>0</v>
      </c>
      <c r="V221" s="1">
        <f t="shared" si="57"/>
        <v>0</v>
      </c>
      <c r="W221" s="36">
        <f>V221</f>
        <v>0</v>
      </c>
      <c r="X221" s="37"/>
      <c r="Y221" s="38">
        <f t="shared" si="41"/>
        <v>0</v>
      </c>
    </row>
    <row r="222" spans="1:25" ht="15.75" hidden="1" thickBot="1" x14ac:dyDescent="0.3">
      <c r="A222" s="43">
        <v>25</v>
      </c>
      <c r="B222" s="17" t="s">
        <v>33</v>
      </c>
      <c r="C222" s="11" t="s">
        <v>18</v>
      </c>
      <c r="D222" s="8"/>
      <c r="E222" s="8"/>
      <c r="F222" s="8"/>
      <c r="G222" s="8"/>
      <c r="I222" s="19"/>
      <c r="J222" s="19"/>
      <c r="K222" s="24"/>
      <c r="L222" s="24"/>
      <c r="M222" s="24"/>
      <c r="N222" s="24"/>
      <c r="O222" s="19"/>
      <c r="P222" s="19"/>
      <c r="Q222" s="19"/>
      <c r="R222" s="19"/>
      <c r="S222" s="1">
        <f t="shared" si="70"/>
        <v>0</v>
      </c>
      <c r="T222" s="8"/>
      <c r="U222" s="1">
        <f t="shared" si="58"/>
        <v>0</v>
      </c>
      <c r="V222" s="1">
        <f t="shared" ref="V222:V231" si="74">IFERROR(U223/A222,0)</f>
        <v>0</v>
      </c>
      <c r="W222" s="36">
        <f t="shared" ref="W222" si="75">U222+V222</f>
        <v>0</v>
      </c>
      <c r="X222" s="37"/>
      <c r="Y222" s="38">
        <f t="shared" si="41"/>
        <v>0</v>
      </c>
    </row>
    <row r="223" spans="1:25" ht="15.75" hidden="1" thickBot="1" x14ac:dyDescent="0.3">
      <c r="B223" s="17" t="s">
        <v>33</v>
      </c>
      <c r="C223" s="11" t="s">
        <v>19</v>
      </c>
      <c r="D223" s="8"/>
      <c r="E223" s="23"/>
      <c r="F223" s="23"/>
      <c r="G223" s="23"/>
      <c r="J223" s="19"/>
      <c r="K223" s="24"/>
      <c r="L223" s="24"/>
      <c r="M223" s="24"/>
      <c r="N223" s="24"/>
      <c r="O223" s="19"/>
      <c r="P223" s="19"/>
      <c r="Q223" s="19"/>
      <c r="R223" s="19"/>
      <c r="S223" s="1">
        <f t="shared" si="70"/>
        <v>0</v>
      </c>
      <c r="T223" s="8"/>
      <c r="U223" s="1">
        <f t="shared" si="58"/>
        <v>0</v>
      </c>
      <c r="V223" s="1">
        <f t="shared" si="74"/>
        <v>0</v>
      </c>
      <c r="W223" s="4">
        <f>V223</f>
        <v>0</v>
      </c>
      <c r="Y223" s="5">
        <f t="shared" si="41"/>
        <v>0</v>
      </c>
    </row>
    <row r="224" spans="1:25" ht="15.75" hidden="1" thickBot="1" x14ac:dyDescent="0.3">
      <c r="A224" s="43">
        <v>50</v>
      </c>
      <c r="B224" s="17" t="s">
        <v>62</v>
      </c>
      <c r="C224" s="11" t="s">
        <v>18</v>
      </c>
      <c r="D224" s="8"/>
      <c r="E224" s="18"/>
      <c r="F224" s="18"/>
      <c r="G224" s="18"/>
      <c r="H224" s="19"/>
      <c r="I224" s="19"/>
      <c r="J224" s="19"/>
      <c r="K224" s="8"/>
      <c r="L224" s="8"/>
      <c r="M224" s="8"/>
      <c r="N224" s="8"/>
      <c r="O224" s="19"/>
      <c r="P224" s="19"/>
      <c r="Q224" s="19"/>
      <c r="R224" s="19"/>
      <c r="S224" s="1">
        <f t="shared" si="70"/>
        <v>0</v>
      </c>
      <c r="T224" s="8"/>
      <c r="U224" s="1">
        <f t="shared" si="58"/>
        <v>0</v>
      </c>
      <c r="V224" s="1">
        <f t="shared" si="74"/>
        <v>0</v>
      </c>
      <c r="W224" s="4">
        <f t="shared" ref="W224" si="76">U224+V224</f>
        <v>0</v>
      </c>
      <c r="Y224" s="5">
        <f t="shared" si="41"/>
        <v>0</v>
      </c>
    </row>
    <row r="225" spans="1:25" ht="15.75" hidden="1" thickBot="1" x14ac:dyDescent="0.3">
      <c r="B225" s="17" t="s">
        <v>62</v>
      </c>
      <c r="C225" s="11" t="s">
        <v>19</v>
      </c>
      <c r="D225" s="8"/>
      <c r="E225" s="18"/>
      <c r="F225" s="18"/>
      <c r="G225" s="18"/>
      <c r="H225" s="19"/>
      <c r="I225" s="19"/>
      <c r="J225" s="19"/>
      <c r="K225" s="8"/>
      <c r="L225" s="8"/>
      <c r="M225" s="8"/>
      <c r="N225" s="8"/>
      <c r="O225" s="19"/>
      <c r="P225" s="19"/>
      <c r="Q225" s="19"/>
      <c r="R225" s="19"/>
      <c r="S225" s="1">
        <f t="shared" si="70"/>
        <v>0</v>
      </c>
      <c r="T225" s="8"/>
      <c r="U225" s="1">
        <f t="shared" si="58"/>
        <v>0</v>
      </c>
      <c r="V225" s="1">
        <f t="shared" si="74"/>
        <v>0</v>
      </c>
      <c r="W225" s="4">
        <f>V225</f>
        <v>0</v>
      </c>
      <c r="Y225" s="5">
        <f t="shared" si="41"/>
        <v>0</v>
      </c>
    </row>
    <row r="226" spans="1:25" ht="15.75" hidden="1" thickBot="1" x14ac:dyDescent="0.3">
      <c r="A226" s="91">
        <v>50</v>
      </c>
      <c r="B226" s="92"/>
      <c r="C226" s="93"/>
      <c r="D226" s="94"/>
      <c r="E226" s="95"/>
      <c r="F226" s="95"/>
      <c r="G226" s="95"/>
      <c r="H226" s="96"/>
      <c r="I226" s="96"/>
      <c r="J226" s="96"/>
      <c r="K226" s="94"/>
      <c r="L226" s="94"/>
      <c r="M226" s="94"/>
      <c r="N226" s="94"/>
      <c r="O226" s="96"/>
      <c r="P226" s="96"/>
      <c r="Q226" s="96"/>
      <c r="R226" s="96"/>
      <c r="S226" s="98">
        <f t="shared" si="70"/>
        <v>0</v>
      </c>
      <c r="T226" s="94"/>
      <c r="U226" s="98">
        <f t="shared" si="58"/>
        <v>0</v>
      </c>
      <c r="V226" s="98">
        <f t="shared" si="74"/>
        <v>0</v>
      </c>
      <c r="W226" s="99">
        <f t="shared" ref="W226" si="77">U226+V226</f>
        <v>0</v>
      </c>
      <c r="X226" s="100">
        <v>1773.69</v>
      </c>
      <c r="Y226" s="101">
        <f t="shared" si="41"/>
        <v>0</v>
      </c>
    </row>
    <row r="227" spans="1:25" ht="15.75" hidden="1" thickBot="1" x14ac:dyDescent="0.3">
      <c r="A227" s="102"/>
      <c r="D227" s="8"/>
      <c r="E227" s="103"/>
      <c r="F227" s="103"/>
      <c r="G227" s="103"/>
      <c r="H227" s="19"/>
      <c r="I227" s="19"/>
      <c r="J227" s="19"/>
      <c r="K227" s="8"/>
      <c r="L227" s="8"/>
      <c r="M227" s="8"/>
      <c r="N227" s="8"/>
      <c r="O227" s="19"/>
      <c r="P227" s="19"/>
      <c r="Q227" s="19"/>
      <c r="R227" s="19"/>
      <c r="S227" s="1">
        <f t="shared" si="70"/>
        <v>0</v>
      </c>
      <c r="T227" s="8"/>
      <c r="U227" s="1">
        <f t="shared" si="58"/>
        <v>0</v>
      </c>
      <c r="V227" s="1">
        <f t="shared" si="74"/>
        <v>0</v>
      </c>
      <c r="W227" s="4">
        <f>V227</f>
        <v>0</v>
      </c>
      <c r="X227" s="22"/>
      <c r="Y227" s="104">
        <f t="shared" ref="Y227:Y231" si="78">X227*W227</f>
        <v>0</v>
      </c>
    </row>
    <row r="228" spans="1:25" x14ac:dyDescent="0.25">
      <c r="A228" s="91">
        <v>40</v>
      </c>
      <c r="B228" s="92" t="s">
        <v>110</v>
      </c>
      <c r="C228" s="93" t="s">
        <v>18</v>
      </c>
      <c r="D228" s="94">
        <v>1</v>
      </c>
      <c r="E228" s="95"/>
      <c r="F228" s="95">
        <v>15</v>
      </c>
      <c r="G228" s="95"/>
      <c r="H228" s="96"/>
      <c r="I228" s="96"/>
      <c r="J228" s="96"/>
      <c r="K228" s="94">
        <v>13</v>
      </c>
      <c r="L228" s="94">
        <v>2</v>
      </c>
      <c r="M228" s="94"/>
      <c r="N228" s="94"/>
      <c r="O228" s="96"/>
      <c r="P228" s="96"/>
      <c r="Q228" s="96"/>
      <c r="R228" s="97">
        <v>0</v>
      </c>
      <c r="S228" s="98">
        <f t="shared" si="70"/>
        <v>1</v>
      </c>
      <c r="T228" s="94">
        <v>0</v>
      </c>
      <c r="U228" s="98">
        <f t="shared" si="58"/>
        <v>-1</v>
      </c>
      <c r="V228" s="98">
        <f t="shared" si="74"/>
        <v>0</v>
      </c>
      <c r="W228" s="99">
        <f t="shared" ref="W228" si="79">U228+V228</f>
        <v>-1</v>
      </c>
      <c r="X228" s="100">
        <v>800</v>
      </c>
      <c r="Y228" s="101">
        <f t="shared" si="78"/>
        <v>-800</v>
      </c>
    </row>
    <row r="229" spans="1:25" x14ac:dyDescent="0.25">
      <c r="A229" s="102"/>
      <c r="B229" s="17" t="s">
        <v>111</v>
      </c>
      <c r="C229" s="11" t="s">
        <v>19</v>
      </c>
      <c r="D229" s="8">
        <v>0</v>
      </c>
      <c r="E229" s="103"/>
      <c r="F229" s="103"/>
      <c r="G229" s="103"/>
      <c r="H229" s="19"/>
      <c r="I229" s="19"/>
      <c r="J229" s="19"/>
      <c r="K229" s="8">
        <v>0</v>
      </c>
      <c r="L229" s="8"/>
      <c r="M229" s="8"/>
      <c r="N229" s="8"/>
      <c r="O229" s="19"/>
      <c r="P229" s="19"/>
      <c r="Q229" s="19"/>
      <c r="R229" s="19">
        <v>0</v>
      </c>
      <c r="S229" s="1">
        <f t="shared" si="70"/>
        <v>0</v>
      </c>
      <c r="T229" s="8">
        <v>0</v>
      </c>
      <c r="U229" s="1">
        <f t="shared" si="58"/>
        <v>0</v>
      </c>
      <c r="V229" s="1">
        <f t="shared" si="74"/>
        <v>0</v>
      </c>
      <c r="W229" s="4">
        <f>V229</f>
        <v>0</v>
      </c>
      <c r="X229" s="22"/>
      <c r="Y229" s="104">
        <f t="shared" si="78"/>
        <v>0</v>
      </c>
    </row>
    <row r="230" spans="1:25" x14ac:dyDescent="0.25">
      <c r="A230" s="102">
        <v>50</v>
      </c>
      <c r="B230" s="17" t="s">
        <v>113</v>
      </c>
      <c r="C230" s="11" t="s">
        <v>18</v>
      </c>
      <c r="D230" s="8">
        <v>12</v>
      </c>
      <c r="E230" s="105"/>
      <c r="F230" s="105">
        <v>90</v>
      </c>
      <c r="G230" s="105"/>
      <c r="H230" s="19"/>
      <c r="I230" s="19"/>
      <c r="J230" s="19"/>
      <c r="K230" s="8">
        <v>44</v>
      </c>
      <c r="L230" s="8">
        <v>13</v>
      </c>
      <c r="M230" s="8"/>
      <c r="N230" s="8"/>
      <c r="O230" s="19"/>
      <c r="P230" s="19"/>
      <c r="Q230" s="19"/>
      <c r="R230" s="19"/>
      <c r="S230" s="1">
        <f t="shared" si="70"/>
        <v>45</v>
      </c>
      <c r="T230" s="8">
        <v>10.5</v>
      </c>
      <c r="U230" s="1">
        <f t="shared" si="58"/>
        <v>-34.5</v>
      </c>
      <c r="V230" s="1">
        <f t="shared" si="74"/>
        <v>32.020000000000003</v>
      </c>
      <c r="W230" s="4">
        <f t="shared" ref="W230" si="80">U230+V230</f>
        <v>-2.4799999999999969</v>
      </c>
      <c r="X230" s="22">
        <v>1576</v>
      </c>
      <c r="Y230" s="104">
        <f t="shared" si="78"/>
        <v>-3908.479999999995</v>
      </c>
    </row>
    <row r="231" spans="1:25" ht="15.75" thickBot="1" x14ac:dyDescent="0.3">
      <c r="A231" s="106"/>
      <c r="B231" s="107" t="s">
        <v>112</v>
      </c>
      <c r="C231" s="108" t="s">
        <v>19</v>
      </c>
      <c r="D231" s="126">
        <v>41.5</v>
      </c>
      <c r="E231" s="127"/>
      <c r="F231" s="127"/>
      <c r="G231" s="127"/>
      <c r="H231" s="113"/>
      <c r="I231" s="113"/>
      <c r="J231" s="113">
        <v>34.5</v>
      </c>
      <c r="K231" s="126">
        <v>1635</v>
      </c>
      <c r="L231" s="126"/>
      <c r="M231" s="126"/>
      <c r="N231" s="126"/>
      <c r="O231" s="113"/>
      <c r="P231" s="113"/>
      <c r="Q231" s="113"/>
      <c r="R231" s="113">
        <v>25</v>
      </c>
      <c r="S231" s="114">
        <f t="shared" si="70"/>
        <v>-1584</v>
      </c>
      <c r="T231" s="126">
        <v>17</v>
      </c>
      <c r="U231" s="114">
        <f t="shared" si="58"/>
        <v>1601</v>
      </c>
      <c r="V231" s="114">
        <f t="shared" si="74"/>
        <v>0</v>
      </c>
      <c r="W231" s="115">
        <f>V231</f>
        <v>0</v>
      </c>
      <c r="X231" s="109"/>
      <c r="Y231" s="128">
        <f t="shared" si="78"/>
        <v>0</v>
      </c>
    </row>
    <row r="232" spans="1:25" s="57" customFormat="1" ht="16.5" thickBot="1" x14ac:dyDescent="0.3">
      <c r="A232" s="116"/>
      <c r="B232" s="117"/>
      <c r="C232" s="118"/>
      <c r="D232" s="119">
        <f>SUM(D120:D231)</f>
        <v>54.5</v>
      </c>
      <c r="E232" s="120">
        <f>SUM(E120:E231)</f>
        <v>0</v>
      </c>
      <c r="F232" s="120">
        <f>SUM(F120:F231)</f>
        <v>105</v>
      </c>
      <c r="G232" s="120">
        <f>SUM(G120:G231)</f>
        <v>0</v>
      </c>
      <c r="H232" s="120">
        <f t="shared" ref="H232:K232" si="81">SUM(H120:H231)</f>
        <v>0</v>
      </c>
      <c r="I232" s="120">
        <f t="shared" si="81"/>
        <v>0</v>
      </c>
      <c r="J232" s="120">
        <f t="shared" si="81"/>
        <v>34.5</v>
      </c>
      <c r="K232" s="120">
        <f t="shared" si="81"/>
        <v>1692</v>
      </c>
      <c r="L232" s="120">
        <f>SUM(L120:L231)</f>
        <v>15</v>
      </c>
      <c r="M232" s="120">
        <f t="shared" ref="M232:R232" si="82">SUM(M120:M231)</f>
        <v>0</v>
      </c>
      <c r="N232" s="120">
        <f t="shared" si="82"/>
        <v>0</v>
      </c>
      <c r="O232" s="120">
        <f t="shared" si="82"/>
        <v>0</v>
      </c>
      <c r="P232" s="120">
        <f t="shared" si="82"/>
        <v>0</v>
      </c>
      <c r="Q232" s="120">
        <f t="shared" si="82"/>
        <v>0</v>
      </c>
      <c r="R232" s="120">
        <f t="shared" si="82"/>
        <v>25</v>
      </c>
      <c r="S232" s="121"/>
      <c r="T232" s="122">
        <f>SUM(T120:T231)</f>
        <v>27.5</v>
      </c>
      <c r="U232" s="121">
        <f>SUM(U120:U231)</f>
        <v>1565.5</v>
      </c>
      <c r="V232" s="121"/>
      <c r="W232" s="123">
        <f>SUM(W120:W231)</f>
        <v>-3.4799999999999969</v>
      </c>
      <c r="X232" s="124"/>
      <c r="Y232" s="32">
        <f>SUM(Y120:Y231)</f>
        <v>-4708.479999999995</v>
      </c>
    </row>
    <row r="233" spans="1:25" ht="15.75" thickTop="1" x14ac:dyDescent="0.25">
      <c r="V233" s="1" t="s">
        <v>106</v>
      </c>
      <c r="W233" s="2">
        <f>SUM(W120:W129)+W130/2+W132/2+SUM(W134:W155)+(W156*10/50)+(W158*20/50)+SUM(W160:W221)+W222/2+SUM(W223:W231)</f>
        <v>-3.4799999999999969</v>
      </c>
      <c r="X233" s="22"/>
      <c r="Y233" s="125"/>
    </row>
    <row r="234" spans="1:25" x14ac:dyDescent="0.25">
      <c r="X234" s="22"/>
      <c r="Y234" s="125"/>
    </row>
    <row r="235" spans="1:25" x14ac:dyDescent="0.25">
      <c r="Y235" s="3">
        <f>Y107+Y232</f>
        <v>-53356.034000000021</v>
      </c>
    </row>
  </sheetData>
  <sheetProtection deleteColumns="0" deleteRows="0" sort="0" autoFilter="0"/>
  <autoFilter ref="A2:Y119" xr:uid="{0EBB04C8-0DA5-4E1C-AE90-10FA7142D0F0}">
    <sortState xmlns:xlrd2="http://schemas.microsoft.com/office/spreadsheetml/2017/richdata2" ref="A3:Y107">
      <sortCondition ref="B2"/>
    </sortState>
  </autoFilter>
  <mergeCells count="4">
    <mergeCell ref="B1:D1"/>
    <mergeCell ref="E1:I1"/>
    <mergeCell ref="K1:Q1"/>
    <mergeCell ref="S1:Y1"/>
  </mergeCells>
  <conditionalFormatting sqref="W108">
    <cfRule type="cellIs" dxfId="58" priority="5" operator="lessThan">
      <formula>0</formula>
    </cfRule>
  </conditionalFormatting>
  <conditionalFormatting sqref="W233">
    <cfRule type="cellIs" dxfId="57" priority="1" operator="lessThan">
      <formula>0</formula>
    </cfRule>
  </conditionalFormatting>
  <conditionalFormatting sqref="W107:Y107">
    <cfRule type="cellIs" dxfId="56" priority="22" operator="greaterThan">
      <formula>0</formula>
    </cfRule>
    <cfRule type="cellIs" dxfId="55" priority="23" operator="lessThan">
      <formula>0</formula>
    </cfRule>
    <cfRule type="cellIs" dxfId="54" priority="24" operator="lessThan">
      <formula>0</formula>
    </cfRule>
  </conditionalFormatting>
  <conditionalFormatting sqref="W232:Y232">
    <cfRule type="cellIs" dxfId="53" priority="2" operator="greaterThan">
      <formula>0</formula>
    </cfRule>
    <cfRule type="cellIs" dxfId="52" priority="3" operator="lessThan">
      <formula>0</formula>
    </cfRule>
    <cfRule type="cellIs" dxfId="51" priority="4" operator="lessThan">
      <formula>0</formula>
    </cfRule>
  </conditionalFormatting>
  <pageMargins left="0.25" right="0.25" top="0.75" bottom="0.75" header="0.3" footer="0.3"/>
  <pageSetup paperSize="9" scale="33" fitToHeight="0" orientation="landscape" r:id="rId1"/>
  <rowBreaks count="1" manualBreakCount="1">
    <brk id="105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FEB1-9299-49AB-985E-8B52E6F438AA}">
  <sheetPr codeName="Sheet1">
    <pageSetUpPr fitToPage="1"/>
  </sheetPr>
  <dimension ref="A1:AO145"/>
  <sheetViews>
    <sheetView zoomScale="80" zoomScaleNormal="80" workbookViewId="0">
      <pane xSplit="2" ySplit="2" topLeftCell="V105" activePane="bottomRight" state="frozen"/>
      <selection pane="topRight" activeCell="C1" sqref="C1"/>
      <selection pane="bottomLeft" activeCell="A3" sqref="A3"/>
      <selection pane="bottomRight" activeCell="V128" sqref="V128"/>
    </sheetView>
  </sheetViews>
  <sheetFormatPr defaultColWidth="8.7109375" defaultRowHeight="15" x14ac:dyDescent="0.25"/>
  <cols>
    <col min="1" max="1" width="7.140625" style="43" customWidth="1"/>
    <col min="2" max="2" width="47.7109375" style="17" bestFit="1" customWidth="1"/>
    <col min="3" max="3" width="8.85546875" style="11" customWidth="1"/>
    <col min="4" max="6" width="12.7109375" style="22" customWidth="1"/>
    <col min="7" max="7" width="20.28515625" style="34" customWidth="1"/>
    <col min="8" max="8" width="19.5703125" style="34" customWidth="1"/>
    <col min="9" max="9" width="17.7109375" style="34" customWidth="1"/>
    <col min="10" max="10" width="15.7109375" style="34" customWidth="1"/>
    <col min="11" max="11" width="20.42578125" style="21" customWidth="1"/>
    <col min="12" max="12" width="16.5703125" style="21" customWidth="1"/>
    <col min="13" max="14" width="16.28515625" style="21" customWidth="1"/>
    <col min="15" max="16" width="20.28515625" style="21" customWidth="1"/>
    <col min="17" max="17" width="15.7109375" style="21" customWidth="1"/>
    <col min="18" max="18" width="20.42578125" style="30" customWidth="1"/>
    <col min="19" max="19" width="19.5703125" style="1" customWidth="1"/>
    <col min="20" max="20" width="18" style="1" customWidth="1"/>
    <col min="21" max="21" width="16.5703125" style="1" customWidth="1"/>
    <col min="22" max="22" width="18.5703125" style="1" customWidth="1"/>
    <col min="23" max="23" width="22.85546875" style="2" customWidth="1"/>
    <col min="24" max="24" width="12.28515625" style="31" customWidth="1"/>
    <col min="25" max="25" width="18.7109375" style="3" customWidth="1"/>
    <col min="26" max="26" width="15.28515625" customWidth="1"/>
    <col min="27" max="31" width="8.7109375" customWidth="1"/>
    <col min="32" max="32" width="10.7109375" customWidth="1"/>
    <col min="33" max="33" width="13" customWidth="1"/>
    <col min="34" max="40" width="8.7109375" customWidth="1"/>
  </cols>
  <sheetData>
    <row r="1" spans="1:41" ht="30.75" thickBot="1" x14ac:dyDescent="0.3">
      <c r="B1" s="245"/>
      <c r="C1" s="245"/>
      <c r="D1" s="260" t="s">
        <v>0</v>
      </c>
      <c r="E1" s="261"/>
      <c r="F1" s="261"/>
      <c r="G1" s="261"/>
      <c r="H1" s="261"/>
      <c r="I1" s="261"/>
      <c r="J1" s="261"/>
      <c r="K1" s="262"/>
      <c r="L1" s="249" t="s">
        <v>1</v>
      </c>
      <c r="M1" s="249"/>
      <c r="N1" s="256"/>
      <c r="O1" s="249"/>
      <c r="P1" s="251"/>
      <c r="Q1" s="249"/>
      <c r="R1" s="63"/>
      <c r="S1" s="252"/>
      <c r="T1" s="252"/>
      <c r="U1" s="252"/>
      <c r="V1" s="252"/>
      <c r="W1" s="252"/>
      <c r="X1" s="252"/>
      <c r="Y1" s="252"/>
      <c r="AA1" s="60" t="s">
        <v>4</v>
      </c>
      <c r="AB1" s="54" t="s">
        <v>95</v>
      </c>
      <c r="AC1" s="54" t="s">
        <v>96</v>
      </c>
      <c r="AD1" s="54" t="s">
        <v>88</v>
      </c>
      <c r="AE1" s="54" t="s">
        <v>97</v>
      </c>
      <c r="AF1" s="54" t="s">
        <v>98</v>
      </c>
      <c r="AG1" s="54" t="s">
        <v>99</v>
      </c>
      <c r="AI1" s="54" t="s">
        <v>4</v>
      </c>
      <c r="AJ1" s="54" t="s">
        <v>95</v>
      </c>
      <c r="AK1" s="54" t="s">
        <v>96</v>
      </c>
      <c r="AL1" s="54" t="s">
        <v>88</v>
      </c>
      <c r="AM1" s="54" t="s">
        <v>97</v>
      </c>
      <c r="AN1" s="54" t="s">
        <v>104</v>
      </c>
      <c r="AO1" s="54" t="s">
        <v>99</v>
      </c>
    </row>
    <row r="2" spans="1:41" s="11" customFormat="1" ht="65.099999999999994" customHeight="1" x14ac:dyDescent="0.25">
      <c r="A2" s="44" t="s">
        <v>2</v>
      </c>
      <c r="B2" s="12" t="s">
        <v>3</v>
      </c>
      <c r="C2" s="12" t="s">
        <v>4</v>
      </c>
      <c r="D2" s="170" t="s">
        <v>5</v>
      </c>
      <c r="E2" s="14" t="s">
        <v>6</v>
      </c>
      <c r="F2" s="51" t="s">
        <v>90</v>
      </c>
      <c r="G2" s="14" t="s">
        <v>114</v>
      </c>
      <c r="H2" s="132" t="s">
        <v>115</v>
      </c>
      <c r="I2" s="161" t="s">
        <v>117</v>
      </c>
      <c r="J2" s="14" t="s">
        <v>7</v>
      </c>
      <c r="K2" s="14" t="s">
        <v>66</v>
      </c>
      <c r="L2" s="15" t="s">
        <v>8</v>
      </c>
      <c r="M2" s="15" t="s">
        <v>67</v>
      </c>
      <c r="N2" s="172" t="s">
        <v>118</v>
      </c>
      <c r="O2" s="15" t="s">
        <v>108</v>
      </c>
      <c r="P2" s="59" t="s">
        <v>119</v>
      </c>
      <c r="Q2" s="15" t="s">
        <v>9</v>
      </c>
      <c r="R2" s="15" t="s">
        <v>65</v>
      </c>
      <c r="S2" s="40" t="s">
        <v>10</v>
      </c>
      <c r="T2" s="45" t="s">
        <v>11</v>
      </c>
      <c r="U2" s="40" t="s">
        <v>12</v>
      </c>
      <c r="V2" s="40" t="s">
        <v>13</v>
      </c>
      <c r="W2" s="41" t="s">
        <v>14</v>
      </c>
      <c r="X2" s="42" t="s">
        <v>15</v>
      </c>
      <c r="Y2" s="42" t="s">
        <v>16</v>
      </c>
      <c r="AA2" s="257" t="s">
        <v>102</v>
      </c>
      <c r="AB2" s="258"/>
      <c r="AC2" s="258"/>
      <c r="AD2" s="258"/>
      <c r="AE2" s="258"/>
      <c r="AF2" s="258"/>
      <c r="AG2" s="259"/>
      <c r="AI2" s="253" t="s">
        <v>103</v>
      </c>
      <c r="AJ2" s="254"/>
      <c r="AK2" s="254"/>
      <c r="AL2" s="254"/>
      <c r="AM2" s="254"/>
      <c r="AN2" s="254"/>
      <c r="AO2" s="255"/>
    </row>
    <row r="3" spans="1:41" x14ac:dyDescent="0.25">
      <c r="A3" s="43">
        <v>50</v>
      </c>
      <c r="B3" s="17" t="s">
        <v>17</v>
      </c>
      <c r="C3" s="11" t="s">
        <v>18</v>
      </c>
      <c r="D3" s="191">
        <v>0</v>
      </c>
      <c r="E3" s="197">
        <v>4</v>
      </c>
      <c r="F3" s="18"/>
      <c r="G3" s="19"/>
      <c r="H3" s="19"/>
      <c r="I3" s="19"/>
      <c r="J3" s="19"/>
      <c r="K3" s="19"/>
      <c r="L3" s="8"/>
      <c r="M3" s="8"/>
      <c r="N3" s="8"/>
      <c r="O3" s="19"/>
      <c r="P3" s="19"/>
      <c r="Q3" s="19"/>
      <c r="R3" s="19"/>
      <c r="S3" s="1">
        <f t="shared" ref="S3:S34" si="0">SUM(D3:K3)-SUM(L3:R3)</f>
        <v>4</v>
      </c>
      <c r="T3" s="191">
        <v>1</v>
      </c>
      <c r="U3" s="1">
        <f t="shared" ref="U3:U66" si="1">T3-S3</f>
        <v>-3</v>
      </c>
      <c r="V3" s="1">
        <f>IFERROR(U4/A3,0)</f>
        <v>2.9350000000000001</v>
      </c>
      <c r="W3" s="4">
        <f>U3+V3</f>
        <v>-6.4999999999999947E-2</v>
      </c>
      <c r="X3" s="31">
        <v>2010</v>
      </c>
      <c r="Y3" s="5">
        <f>X3*W3</f>
        <v>-130.64999999999989</v>
      </c>
      <c r="AA3" s="53" t="s">
        <v>100</v>
      </c>
      <c r="AB3" s="50">
        <v>0</v>
      </c>
      <c r="AC3" s="50">
        <v>0</v>
      </c>
      <c r="AD3" s="50"/>
      <c r="AE3" s="50"/>
      <c r="AF3" s="50"/>
      <c r="AG3" s="61">
        <f>AF3+AE3+AC3-AD3-AB3</f>
        <v>0</v>
      </c>
      <c r="AI3" s="133" t="s">
        <v>100</v>
      </c>
      <c r="AJ3" s="134">
        <v>1</v>
      </c>
      <c r="AK3" s="134">
        <v>1</v>
      </c>
      <c r="AL3" s="134"/>
      <c r="AM3" s="50"/>
      <c r="AN3" s="50"/>
      <c r="AO3" s="61">
        <f>AN3+AM3+AK3-AL3-AJ3</f>
        <v>0</v>
      </c>
    </row>
    <row r="4" spans="1:41" x14ac:dyDescent="0.25">
      <c r="B4" s="17" t="s">
        <v>17</v>
      </c>
      <c r="C4" s="11" t="s">
        <v>19</v>
      </c>
      <c r="D4" s="191">
        <v>24.25</v>
      </c>
      <c r="E4" s="18"/>
      <c r="F4" s="18"/>
      <c r="G4" s="19"/>
      <c r="H4" s="19"/>
      <c r="I4" s="19"/>
      <c r="J4" s="19"/>
      <c r="K4" s="192">
        <v>1</v>
      </c>
      <c r="L4" s="191">
        <v>160.75</v>
      </c>
      <c r="M4" s="8"/>
      <c r="N4" s="8"/>
      <c r="O4" s="19"/>
      <c r="P4" s="19"/>
      <c r="Q4" s="19"/>
      <c r="R4" s="192">
        <v>4</v>
      </c>
      <c r="S4" s="1">
        <f t="shared" si="0"/>
        <v>-139.5</v>
      </c>
      <c r="T4" s="191">
        <v>7.25</v>
      </c>
      <c r="U4" s="1">
        <f t="shared" si="1"/>
        <v>146.75</v>
      </c>
      <c r="V4" s="1">
        <f>IFERROR(U5/A4,0)</f>
        <v>0</v>
      </c>
      <c r="W4" s="4">
        <f>V4</f>
        <v>0</v>
      </c>
      <c r="Y4" s="5">
        <f t="shared" ref="Y4:Y69" si="2">X4*W4</f>
        <v>0</v>
      </c>
      <c r="AA4" s="53" t="s">
        <v>101</v>
      </c>
      <c r="AB4" s="50">
        <v>24.25</v>
      </c>
      <c r="AC4" s="50">
        <v>24.25</v>
      </c>
      <c r="AD4" s="50"/>
      <c r="AE4" s="50"/>
      <c r="AF4" s="50"/>
      <c r="AG4" s="61">
        <f t="shared" ref="AG4:AG16" si="3">AF4+AE4+AC4-AD4-AB4</f>
        <v>0</v>
      </c>
      <c r="AI4" s="133" t="s">
        <v>101</v>
      </c>
      <c r="AJ4" s="134">
        <v>10.5</v>
      </c>
      <c r="AK4" s="134">
        <v>7.25</v>
      </c>
      <c r="AL4" s="134"/>
      <c r="AM4" s="50"/>
      <c r="AN4" s="50"/>
      <c r="AO4" s="61">
        <f t="shared" ref="AO4:AO16" si="4">AN4+AM4+AK4-AL4-AJ4</f>
        <v>-3.25</v>
      </c>
    </row>
    <row r="5" spans="1:41" x14ac:dyDescent="0.25">
      <c r="A5" s="43">
        <v>50</v>
      </c>
      <c r="B5" s="17" t="s">
        <v>20</v>
      </c>
      <c r="C5" s="11" t="s">
        <v>18</v>
      </c>
      <c r="D5" s="181">
        <v>18.5</v>
      </c>
      <c r="E5" s="198">
        <v>15</v>
      </c>
      <c r="F5" s="18"/>
      <c r="G5" s="19"/>
      <c r="H5" s="19"/>
      <c r="I5" s="19"/>
      <c r="J5" s="19"/>
      <c r="K5" s="19"/>
      <c r="L5" s="181">
        <v>4.5</v>
      </c>
      <c r="M5" s="181">
        <v>2</v>
      </c>
      <c r="N5" s="8"/>
      <c r="O5" s="19"/>
      <c r="P5" s="19"/>
      <c r="Q5" s="182">
        <v>2</v>
      </c>
      <c r="R5" s="182">
        <v>2</v>
      </c>
      <c r="S5" s="1">
        <f t="shared" si="0"/>
        <v>23</v>
      </c>
      <c r="T5" s="181">
        <v>13</v>
      </c>
      <c r="U5" s="1">
        <f t="shared" si="1"/>
        <v>-10</v>
      </c>
      <c r="V5" s="1">
        <f>IFERROR(U6/A5,0)</f>
        <v>11.92</v>
      </c>
      <c r="W5" s="4">
        <f>U5+V5</f>
        <v>1.92</v>
      </c>
      <c r="X5" s="31">
        <v>1855</v>
      </c>
      <c r="Y5" s="5">
        <f t="shared" si="2"/>
        <v>3561.6</v>
      </c>
      <c r="AA5" s="53" t="s">
        <v>100</v>
      </c>
      <c r="AB5" s="50">
        <v>21.5</v>
      </c>
      <c r="AC5" s="50">
        <f>15+2.5+1</f>
        <v>18.5</v>
      </c>
      <c r="AD5" s="50"/>
      <c r="AE5" s="50">
        <v>1</v>
      </c>
      <c r="AF5" s="50"/>
      <c r="AG5" s="61">
        <f t="shared" si="3"/>
        <v>-2</v>
      </c>
      <c r="AI5" s="133" t="s">
        <v>100</v>
      </c>
      <c r="AJ5" s="134">
        <v>13</v>
      </c>
      <c r="AK5" s="134">
        <v>13</v>
      </c>
      <c r="AL5" s="134"/>
      <c r="AM5" s="50"/>
      <c r="AN5" s="50"/>
      <c r="AO5" s="61">
        <f t="shared" si="4"/>
        <v>0</v>
      </c>
    </row>
    <row r="6" spans="1:41" x14ac:dyDescent="0.25">
      <c r="B6" s="17" t="s">
        <v>20</v>
      </c>
      <c r="C6" s="11" t="s">
        <v>19</v>
      </c>
      <c r="D6" s="181">
        <v>9.25</v>
      </c>
      <c r="E6" s="18"/>
      <c r="F6" s="18"/>
      <c r="G6" s="19"/>
      <c r="H6" s="19"/>
      <c r="I6" s="19"/>
      <c r="J6" s="19"/>
      <c r="K6" s="182">
        <v>13.25</v>
      </c>
      <c r="L6" s="181">
        <v>608.5</v>
      </c>
      <c r="M6" s="8"/>
      <c r="N6" s="8"/>
      <c r="O6" s="19"/>
      <c r="P6" s="19"/>
      <c r="Q6" s="19"/>
      <c r="R6" s="182">
        <v>8.5</v>
      </c>
      <c r="S6" s="1">
        <f t="shared" si="0"/>
        <v>-594.5</v>
      </c>
      <c r="T6" s="181">
        <v>1.5</v>
      </c>
      <c r="U6" s="1">
        <f t="shared" si="1"/>
        <v>596</v>
      </c>
      <c r="V6" s="1">
        <f>IFERROR(U9/A6,0)</f>
        <v>0</v>
      </c>
      <c r="W6" s="4">
        <f>V6</f>
        <v>0</v>
      </c>
      <c r="Y6" s="5">
        <f t="shared" si="2"/>
        <v>0</v>
      </c>
      <c r="AA6" s="53" t="s">
        <v>101</v>
      </c>
      <c r="AB6" s="50">
        <v>9</v>
      </c>
      <c r="AC6" s="50">
        <f>59.25-50</f>
        <v>9.25</v>
      </c>
      <c r="AD6" s="50"/>
      <c r="AE6" s="50"/>
      <c r="AF6" s="50"/>
      <c r="AG6" s="61">
        <f t="shared" si="3"/>
        <v>0.25</v>
      </c>
      <c r="AI6" s="133" t="s">
        <v>101</v>
      </c>
      <c r="AJ6" s="134">
        <v>5.25</v>
      </c>
      <c r="AK6" s="134">
        <v>1.5</v>
      </c>
      <c r="AL6" s="134"/>
      <c r="AM6" s="50"/>
      <c r="AN6" s="50"/>
      <c r="AO6" s="61">
        <f t="shared" si="4"/>
        <v>-3.75</v>
      </c>
    </row>
    <row r="7" spans="1:41" x14ac:dyDescent="0.25">
      <c r="A7" s="43">
        <v>50</v>
      </c>
      <c r="B7" s="17" t="s">
        <v>21</v>
      </c>
      <c r="C7" s="11" t="s">
        <v>18</v>
      </c>
      <c r="D7" s="8">
        <v>0</v>
      </c>
      <c r="E7" s="18"/>
      <c r="F7" s="18"/>
      <c r="G7" s="19"/>
      <c r="H7" s="19"/>
      <c r="I7" s="19"/>
      <c r="J7" s="19"/>
      <c r="K7" s="19"/>
      <c r="L7" s="8">
        <v>0</v>
      </c>
      <c r="M7" s="8"/>
      <c r="N7" s="8"/>
      <c r="O7" s="19"/>
      <c r="P7" s="19"/>
      <c r="Q7" s="19"/>
      <c r="R7" s="19">
        <v>0</v>
      </c>
      <c r="S7" s="1">
        <f t="shared" si="0"/>
        <v>0</v>
      </c>
      <c r="T7" s="8"/>
      <c r="U7" s="1">
        <f t="shared" si="1"/>
        <v>0</v>
      </c>
      <c r="V7" s="1">
        <f>IFERROR(U8/A7,0)</f>
        <v>0</v>
      </c>
      <c r="W7" s="4">
        <f>U7+V7</f>
        <v>0</v>
      </c>
      <c r="X7" s="31">
        <v>0</v>
      </c>
      <c r="Y7" s="5">
        <f t="shared" si="2"/>
        <v>0</v>
      </c>
      <c r="AA7" s="53" t="s">
        <v>100</v>
      </c>
      <c r="AB7" s="50">
        <v>0</v>
      </c>
      <c r="AC7" s="50">
        <v>0</v>
      </c>
      <c r="AD7" s="50"/>
      <c r="AE7" s="50"/>
      <c r="AF7" s="50"/>
      <c r="AG7" s="61">
        <f t="shared" si="3"/>
        <v>0</v>
      </c>
      <c r="AI7" s="133" t="s">
        <v>100</v>
      </c>
      <c r="AJ7" s="134">
        <v>0</v>
      </c>
      <c r="AK7" s="134">
        <v>0</v>
      </c>
      <c r="AL7" s="134"/>
      <c r="AM7" s="50"/>
      <c r="AN7" s="50"/>
      <c r="AO7" s="61">
        <f t="shared" si="4"/>
        <v>0</v>
      </c>
    </row>
    <row r="8" spans="1:41" x14ac:dyDescent="0.25">
      <c r="B8" s="17" t="s">
        <v>21</v>
      </c>
      <c r="C8" s="11" t="s">
        <v>19</v>
      </c>
      <c r="D8" s="8">
        <v>0</v>
      </c>
      <c r="E8" s="18"/>
      <c r="F8" s="18"/>
      <c r="G8" s="19"/>
      <c r="H8" s="19"/>
      <c r="I8" s="19"/>
      <c r="J8" s="19"/>
      <c r="K8" s="19"/>
      <c r="L8" s="8"/>
      <c r="M8" s="8"/>
      <c r="N8" s="8"/>
      <c r="O8" s="19"/>
      <c r="P8" s="19"/>
      <c r="Q8" s="19"/>
      <c r="R8" s="19">
        <v>0</v>
      </c>
      <c r="S8" s="1">
        <f t="shared" si="0"/>
        <v>0</v>
      </c>
      <c r="T8" s="8"/>
      <c r="U8" s="1">
        <f t="shared" si="1"/>
        <v>0</v>
      </c>
      <c r="V8" s="1">
        <f>IFERROR(U11/A8,0)</f>
        <v>0</v>
      </c>
      <c r="W8" s="4">
        <f t="shared" ref="W8" si="5">V8</f>
        <v>0</v>
      </c>
      <c r="Y8" s="5">
        <f t="shared" si="2"/>
        <v>0</v>
      </c>
      <c r="AA8" s="53" t="s">
        <v>101</v>
      </c>
      <c r="AB8" s="50">
        <v>0</v>
      </c>
      <c r="AC8" s="50">
        <v>0</v>
      </c>
      <c r="AD8" s="50"/>
      <c r="AE8" s="50"/>
      <c r="AF8" s="50"/>
      <c r="AG8" s="61">
        <f t="shared" si="3"/>
        <v>0</v>
      </c>
      <c r="AI8" s="133" t="s">
        <v>101</v>
      </c>
      <c r="AJ8" s="134">
        <v>0</v>
      </c>
      <c r="AK8" s="134">
        <v>0</v>
      </c>
      <c r="AL8" s="134"/>
      <c r="AM8" s="50"/>
      <c r="AN8" s="50"/>
      <c r="AO8" s="61">
        <f t="shared" si="4"/>
        <v>0</v>
      </c>
    </row>
    <row r="9" spans="1:41" x14ac:dyDescent="0.25">
      <c r="A9" s="43">
        <v>50</v>
      </c>
      <c r="B9" s="17" t="s">
        <v>69</v>
      </c>
      <c r="C9" s="11" t="s">
        <v>18</v>
      </c>
      <c r="D9" s="194">
        <v>20.5</v>
      </c>
      <c r="E9" s="195">
        <v>10</v>
      </c>
      <c r="F9" s="18"/>
      <c r="G9" s="19"/>
      <c r="H9" s="19"/>
      <c r="I9" s="19"/>
      <c r="J9" s="196">
        <v>2</v>
      </c>
      <c r="K9" s="19"/>
      <c r="L9" s="194">
        <v>4.5</v>
      </c>
      <c r="M9" s="194">
        <v>2</v>
      </c>
      <c r="N9" s="8"/>
      <c r="O9" s="19"/>
      <c r="P9" s="19"/>
      <c r="Q9" s="196">
        <v>2</v>
      </c>
      <c r="R9" s="196">
        <v>0</v>
      </c>
      <c r="S9" s="1">
        <f t="shared" si="0"/>
        <v>24</v>
      </c>
      <c r="T9" s="194">
        <v>15</v>
      </c>
      <c r="U9" s="1">
        <f t="shared" si="1"/>
        <v>-9</v>
      </c>
      <c r="V9" s="1">
        <f t="shared" ref="V9:V40" si="6">IFERROR(U10/A9,0)</f>
        <v>7.92</v>
      </c>
      <c r="W9" s="4">
        <f t="shared" ref="W9:W69" si="7">U9+V9</f>
        <v>-1.08</v>
      </c>
      <c r="X9" s="31">
        <v>1855</v>
      </c>
      <c r="Y9" s="5">
        <f t="shared" si="2"/>
        <v>-2003.4</v>
      </c>
      <c r="AA9" s="53" t="s">
        <v>100</v>
      </c>
      <c r="AB9" s="50">
        <v>18.5</v>
      </c>
      <c r="AC9" s="50">
        <v>20.5</v>
      </c>
      <c r="AD9" s="50"/>
      <c r="AE9" s="50"/>
      <c r="AF9" s="50"/>
      <c r="AG9" s="61">
        <f t="shared" si="3"/>
        <v>2</v>
      </c>
      <c r="AI9" s="133" t="s">
        <v>100</v>
      </c>
      <c r="AJ9" s="134">
        <v>16</v>
      </c>
      <c r="AK9" s="134">
        <v>15</v>
      </c>
      <c r="AL9" s="134"/>
      <c r="AM9" s="50"/>
      <c r="AN9" s="50"/>
      <c r="AO9" s="61">
        <f t="shared" si="4"/>
        <v>-1</v>
      </c>
    </row>
    <row r="10" spans="1:41" x14ac:dyDescent="0.25">
      <c r="B10" s="17" t="s">
        <v>69</v>
      </c>
      <c r="C10" s="11" t="s">
        <v>19</v>
      </c>
      <c r="D10" s="194">
        <v>45.5</v>
      </c>
      <c r="E10" s="18"/>
      <c r="F10" s="18"/>
      <c r="G10" s="19"/>
      <c r="H10" s="19"/>
      <c r="I10" s="19"/>
      <c r="J10" s="19"/>
      <c r="K10" s="196">
        <v>23.25</v>
      </c>
      <c r="L10" s="194">
        <v>426.75</v>
      </c>
      <c r="M10" s="8"/>
      <c r="N10" s="8"/>
      <c r="O10" s="19"/>
      <c r="P10" s="19"/>
      <c r="Q10" s="19"/>
      <c r="R10" s="196">
        <v>13</v>
      </c>
      <c r="S10" s="1">
        <f t="shared" si="0"/>
        <v>-371</v>
      </c>
      <c r="T10" s="194">
        <v>25</v>
      </c>
      <c r="U10" s="1">
        <f t="shared" si="1"/>
        <v>396</v>
      </c>
      <c r="V10" s="1">
        <f t="shared" si="6"/>
        <v>0</v>
      </c>
      <c r="W10" s="4">
        <f>V10</f>
        <v>0</v>
      </c>
      <c r="Y10" s="5">
        <f t="shared" si="2"/>
        <v>0</v>
      </c>
      <c r="AA10" s="53" t="s">
        <v>101</v>
      </c>
      <c r="AB10" s="50">
        <v>45.25</v>
      </c>
      <c r="AC10" s="50">
        <v>45.5</v>
      </c>
      <c r="AD10" s="50"/>
      <c r="AE10" s="50"/>
      <c r="AF10" s="50"/>
      <c r="AG10" s="61">
        <f t="shared" si="3"/>
        <v>0.25</v>
      </c>
      <c r="AI10" s="133" t="s">
        <v>101</v>
      </c>
      <c r="AJ10" s="134">
        <v>28.75</v>
      </c>
      <c r="AK10" s="134">
        <v>25</v>
      </c>
      <c r="AL10" s="134"/>
      <c r="AM10" s="50"/>
      <c r="AN10" s="50"/>
      <c r="AO10" s="61">
        <f t="shared" si="4"/>
        <v>-3.75</v>
      </c>
    </row>
    <row r="11" spans="1:41" x14ac:dyDescent="0.25">
      <c r="A11" s="43">
        <v>50</v>
      </c>
      <c r="B11" s="17" t="s">
        <v>22</v>
      </c>
      <c r="C11" s="11" t="s">
        <v>18</v>
      </c>
      <c r="D11" s="167">
        <v>28.5</v>
      </c>
      <c r="E11" s="168">
        <v>20</v>
      </c>
      <c r="F11" s="18"/>
      <c r="G11" s="19"/>
      <c r="H11" s="19"/>
      <c r="I11" s="19"/>
      <c r="J11" s="19"/>
      <c r="K11" s="169">
        <v>0.5</v>
      </c>
      <c r="L11" s="167">
        <v>14</v>
      </c>
      <c r="M11" s="167">
        <v>2.5</v>
      </c>
      <c r="N11" s="8"/>
      <c r="O11" s="19"/>
      <c r="P11" s="19"/>
      <c r="Q11" s="19"/>
      <c r="R11" s="169">
        <v>1.5</v>
      </c>
      <c r="S11" s="1">
        <f t="shared" si="0"/>
        <v>31</v>
      </c>
      <c r="T11" s="167">
        <v>19</v>
      </c>
      <c r="U11" s="1">
        <f t="shared" si="1"/>
        <v>-12</v>
      </c>
      <c r="V11" s="1">
        <f t="shared" si="6"/>
        <v>12.265000000000001</v>
      </c>
      <c r="W11" s="4">
        <f t="shared" si="7"/>
        <v>0.26500000000000057</v>
      </c>
      <c r="X11" s="31">
        <v>1700</v>
      </c>
      <c r="Y11" s="5">
        <f t="shared" si="2"/>
        <v>450.50000000000097</v>
      </c>
      <c r="AA11" s="53" t="s">
        <v>101</v>
      </c>
      <c r="AB11" s="50">
        <v>26</v>
      </c>
      <c r="AC11" s="50">
        <v>26.5</v>
      </c>
      <c r="AD11" s="50"/>
      <c r="AE11" s="50">
        <v>14</v>
      </c>
      <c r="AF11" s="50"/>
      <c r="AG11" s="61">
        <f t="shared" si="3"/>
        <v>14.5</v>
      </c>
      <c r="AI11" s="133" t="s">
        <v>101</v>
      </c>
      <c r="AJ11" s="134">
        <v>10.5</v>
      </c>
      <c r="AK11" s="134">
        <v>38.25</v>
      </c>
      <c r="AL11" s="134"/>
      <c r="AM11" s="50"/>
      <c r="AN11" s="50"/>
      <c r="AO11" s="61">
        <f t="shared" si="4"/>
        <v>27.75</v>
      </c>
    </row>
    <row r="12" spans="1:41" x14ac:dyDescent="0.25">
      <c r="B12" s="17" t="s">
        <v>22</v>
      </c>
      <c r="C12" s="11" t="s">
        <v>19</v>
      </c>
      <c r="D12" s="167">
        <v>26.5</v>
      </c>
      <c r="E12" s="18"/>
      <c r="F12" s="18"/>
      <c r="G12" s="19"/>
      <c r="H12" s="19"/>
      <c r="I12" s="19"/>
      <c r="J12" s="19"/>
      <c r="K12" s="169">
        <v>14</v>
      </c>
      <c r="L12" s="167">
        <v>554.25</v>
      </c>
      <c r="M12" s="167">
        <v>15.25</v>
      </c>
      <c r="N12" s="8"/>
      <c r="O12" s="19"/>
      <c r="P12" s="19"/>
      <c r="Q12" s="169">
        <v>36</v>
      </c>
      <c r="R12" s="169">
        <v>10</v>
      </c>
      <c r="S12" s="1">
        <f t="shared" si="0"/>
        <v>-575</v>
      </c>
      <c r="T12" s="167">
        <v>38.25</v>
      </c>
      <c r="U12" s="1">
        <f t="shared" si="1"/>
        <v>613.25</v>
      </c>
      <c r="V12" s="1">
        <f t="shared" si="6"/>
        <v>0</v>
      </c>
      <c r="W12" s="4">
        <f>V12</f>
        <v>0</v>
      </c>
      <c r="Y12" s="5">
        <f t="shared" si="2"/>
        <v>0</v>
      </c>
      <c r="AA12" s="53" t="s">
        <v>100</v>
      </c>
      <c r="AB12" s="50">
        <v>34</v>
      </c>
      <c r="AC12" s="50">
        <v>28.5</v>
      </c>
      <c r="AD12" s="50"/>
      <c r="AE12" s="50">
        <v>4.5</v>
      </c>
      <c r="AF12" s="50"/>
      <c r="AG12" s="61">
        <f t="shared" si="3"/>
        <v>-1</v>
      </c>
      <c r="AI12" s="133" t="s">
        <v>100</v>
      </c>
      <c r="AJ12" s="134">
        <v>20</v>
      </c>
      <c r="AK12" s="134">
        <v>19</v>
      </c>
      <c r="AL12" s="134"/>
      <c r="AM12" s="50"/>
      <c r="AN12" s="50"/>
      <c r="AO12" s="61">
        <f t="shared" si="4"/>
        <v>-1</v>
      </c>
    </row>
    <row r="13" spans="1:41" x14ac:dyDescent="0.25">
      <c r="A13" s="43">
        <v>25</v>
      </c>
      <c r="B13" s="17" t="s">
        <v>23</v>
      </c>
      <c r="C13" s="11" t="s">
        <v>18</v>
      </c>
      <c r="D13" s="181">
        <v>15</v>
      </c>
      <c r="E13" s="18"/>
      <c r="F13" s="198">
        <f>20+60</f>
        <v>80</v>
      </c>
      <c r="G13" s="19"/>
      <c r="H13" s="19"/>
      <c r="I13" s="19"/>
      <c r="J13" s="182">
        <v>2</v>
      </c>
      <c r="K13" s="182">
        <v>1</v>
      </c>
      <c r="L13" s="181">
        <v>29</v>
      </c>
      <c r="M13" s="181">
        <v>7</v>
      </c>
      <c r="N13" s="8"/>
      <c r="O13" s="19"/>
      <c r="P13" s="19"/>
      <c r="Q13" s="182">
        <v>2</v>
      </c>
      <c r="R13" s="182">
        <v>0</v>
      </c>
      <c r="S13" s="1">
        <f t="shared" si="0"/>
        <v>60</v>
      </c>
      <c r="T13" s="181">
        <v>29</v>
      </c>
      <c r="U13" s="1">
        <f t="shared" si="1"/>
        <v>-31</v>
      </c>
      <c r="V13" s="1">
        <f t="shared" si="6"/>
        <v>30.978000000000002</v>
      </c>
      <c r="W13" s="4">
        <f t="shared" si="7"/>
        <v>-2.1999999999998465E-2</v>
      </c>
      <c r="X13" s="31">
        <v>858</v>
      </c>
      <c r="Y13" s="5">
        <f t="shared" si="2"/>
        <v>-18.875999999998683</v>
      </c>
      <c r="AA13" s="53" t="s">
        <v>100</v>
      </c>
      <c r="AB13" s="50">
        <v>18</v>
      </c>
      <c r="AC13" s="50">
        <f>14+1</f>
        <v>15</v>
      </c>
      <c r="AD13" s="50"/>
      <c r="AE13" s="50">
        <v>1</v>
      </c>
      <c r="AF13" s="50"/>
      <c r="AG13" s="61">
        <f t="shared" si="3"/>
        <v>-2</v>
      </c>
      <c r="AI13" s="133" t="s">
        <v>100</v>
      </c>
      <c r="AJ13" s="134">
        <v>29</v>
      </c>
      <c r="AK13" s="134">
        <v>29</v>
      </c>
      <c r="AL13" s="134"/>
      <c r="AM13" s="50"/>
      <c r="AN13" s="50"/>
      <c r="AO13" s="61">
        <f t="shared" si="4"/>
        <v>0</v>
      </c>
    </row>
    <row r="14" spans="1:41" x14ac:dyDescent="0.25">
      <c r="B14" s="17" t="s">
        <v>23</v>
      </c>
      <c r="C14" s="11" t="s">
        <v>19</v>
      </c>
      <c r="D14" s="181">
        <v>2.75</v>
      </c>
      <c r="E14" s="18"/>
      <c r="F14" s="18"/>
      <c r="G14" s="19"/>
      <c r="H14" s="19"/>
      <c r="I14" s="19"/>
      <c r="J14" s="19"/>
      <c r="K14" s="182">
        <v>31.75</v>
      </c>
      <c r="L14" s="181">
        <v>794.45</v>
      </c>
      <c r="M14" s="8"/>
      <c r="N14" s="8"/>
      <c r="O14" s="19"/>
      <c r="P14" s="19"/>
      <c r="Q14" s="19"/>
      <c r="R14" s="182">
        <v>14.5</v>
      </c>
      <c r="S14" s="1">
        <f t="shared" si="0"/>
        <v>-774.45</v>
      </c>
      <c r="T14" s="8"/>
      <c r="U14" s="1">
        <f t="shared" si="1"/>
        <v>774.45</v>
      </c>
      <c r="V14" s="1">
        <f t="shared" si="6"/>
        <v>0</v>
      </c>
      <c r="W14" s="4">
        <f>V14</f>
        <v>0</v>
      </c>
      <c r="Y14" s="5">
        <f t="shared" si="2"/>
        <v>0</v>
      </c>
      <c r="AA14" s="53" t="s">
        <v>101</v>
      </c>
      <c r="AB14" s="50">
        <v>2.2000000000000002</v>
      </c>
      <c r="AC14" s="50">
        <f>24.75+3-25</f>
        <v>2.75</v>
      </c>
      <c r="AD14" s="50"/>
      <c r="AE14" s="50"/>
      <c r="AF14" s="50"/>
      <c r="AG14" s="61">
        <f t="shared" si="3"/>
        <v>0.54999999999999982</v>
      </c>
      <c r="AI14" s="133" t="s">
        <v>101</v>
      </c>
      <c r="AJ14" s="134">
        <v>0</v>
      </c>
      <c r="AK14" s="134">
        <v>0</v>
      </c>
      <c r="AL14" s="134"/>
      <c r="AM14" s="50"/>
      <c r="AN14" s="50"/>
      <c r="AO14" s="61">
        <f t="shared" si="4"/>
        <v>0</v>
      </c>
    </row>
    <row r="15" spans="1:41" x14ac:dyDescent="0.25">
      <c r="A15" s="43">
        <v>25</v>
      </c>
      <c r="B15" s="17" t="s">
        <v>24</v>
      </c>
      <c r="C15" s="11" t="s">
        <v>18</v>
      </c>
      <c r="D15" s="199">
        <v>28</v>
      </c>
      <c r="E15" s="200">
        <v>21</v>
      </c>
      <c r="F15" s="18"/>
      <c r="G15" s="19"/>
      <c r="H15" s="19"/>
      <c r="I15" s="19"/>
      <c r="J15" s="201">
        <v>9</v>
      </c>
      <c r="K15" s="19"/>
      <c r="L15" s="202">
        <v>19</v>
      </c>
      <c r="M15" s="199">
        <v>2</v>
      </c>
      <c r="N15" s="199">
        <v>9</v>
      </c>
      <c r="O15" s="19"/>
      <c r="P15" s="19"/>
      <c r="Q15" s="19"/>
      <c r="R15" s="201">
        <v>1</v>
      </c>
      <c r="S15" s="1">
        <f t="shared" si="0"/>
        <v>27</v>
      </c>
      <c r="T15" s="199">
        <v>16</v>
      </c>
      <c r="U15" s="1">
        <f t="shared" si="1"/>
        <v>-11</v>
      </c>
      <c r="V15" s="1">
        <f t="shared" si="6"/>
        <v>11.25</v>
      </c>
      <c r="W15" s="4">
        <f t="shared" si="7"/>
        <v>0.25</v>
      </c>
      <c r="X15" s="31">
        <v>885</v>
      </c>
      <c r="Y15" s="5">
        <f t="shared" si="2"/>
        <v>221.25</v>
      </c>
      <c r="AA15" s="53" t="s">
        <v>100</v>
      </c>
      <c r="AB15" s="50">
        <v>37</v>
      </c>
      <c r="AC15" s="50">
        <v>28</v>
      </c>
      <c r="AD15" s="50"/>
      <c r="AE15" s="50"/>
      <c r="AF15" s="50">
        <v>10</v>
      </c>
      <c r="AG15" s="61">
        <f t="shared" si="3"/>
        <v>1</v>
      </c>
      <c r="AI15" s="133" t="s">
        <v>100</v>
      </c>
      <c r="AJ15" s="134">
        <v>24</v>
      </c>
      <c r="AK15" s="134">
        <v>16</v>
      </c>
      <c r="AL15" s="134"/>
      <c r="AM15" s="50"/>
      <c r="AN15" s="50"/>
      <c r="AO15" s="61">
        <f t="shared" si="4"/>
        <v>-8</v>
      </c>
    </row>
    <row r="16" spans="1:41" x14ac:dyDescent="0.25">
      <c r="B16" s="17" t="s">
        <v>24</v>
      </c>
      <c r="C16" s="11" t="s">
        <v>19</v>
      </c>
      <c r="D16" s="199">
        <v>5.5</v>
      </c>
      <c r="E16" s="18"/>
      <c r="F16" s="18"/>
      <c r="G16" s="19"/>
      <c r="H16" s="19"/>
      <c r="I16" s="19"/>
      <c r="J16" s="19"/>
      <c r="K16" s="201">
        <v>8.25</v>
      </c>
      <c r="L16" s="202">
        <v>264.25</v>
      </c>
      <c r="M16" s="8"/>
      <c r="N16" s="8"/>
      <c r="O16" s="19"/>
      <c r="P16" s="19"/>
      <c r="Q16" s="19"/>
      <c r="R16" s="201">
        <v>6</v>
      </c>
      <c r="S16" s="1">
        <f t="shared" si="0"/>
        <v>-256.5</v>
      </c>
      <c r="T16" s="199">
        <v>24.75</v>
      </c>
      <c r="U16" s="1">
        <f t="shared" si="1"/>
        <v>281.25</v>
      </c>
      <c r="V16" s="1">
        <f t="shared" si="6"/>
        <v>0</v>
      </c>
      <c r="W16" s="4">
        <f>V16</f>
        <v>0</v>
      </c>
      <c r="Y16" s="5">
        <f t="shared" si="2"/>
        <v>0</v>
      </c>
      <c r="AA16" s="53" t="s">
        <v>101</v>
      </c>
      <c r="AB16" s="50">
        <v>5.25</v>
      </c>
      <c r="AC16" s="50">
        <v>5.5</v>
      </c>
      <c r="AD16" s="50"/>
      <c r="AE16" s="50"/>
      <c r="AF16" s="50"/>
      <c r="AG16" s="61">
        <f t="shared" si="3"/>
        <v>0.25</v>
      </c>
      <c r="AI16" s="133" t="s">
        <v>101</v>
      </c>
      <c r="AJ16" s="134">
        <v>18.25</v>
      </c>
      <c r="AK16" s="134">
        <v>24.75</v>
      </c>
      <c r="AL16" s="134"/>
      <c r="AM16" s="50"/>
      <c r="AN16" s="50"/>
      <c r="AO16" s="61">
        <f t="shared" si="4"/>
        <v>6.5</v>
      </c>
    </row>
    <row r="17" spans="1:41" x14ac:dyDescent="0.25">
      <c r="A17" s="43">
        <v>50</v>
      </c>
      <c r="B17" s="17" t="s">
        <v>56</v>
      </c>
      <c r="C17" s="11" t="s">
        <v>18</v>
      </c>
      <c r="D17" s="8"/>
      <c r="E17" s="18"/>
      <c r="F17" s="18"/>
      <c r="G17" s="19"/>
      <c r="H17" s="19"/>
      <c r="I17" s="19"/>
      <c r="J17" s="19"/>
      <c r="K17" s="19"/>
      <c r="L17" s="8"/>
      <c r="M17" s="8"/>
      <c r="N17" s="8"/>
      <c r="O17" s="19"/>
      <c r="P17" s="19"/>
      <c r="Q17" s="19"/>
      <c r="R17" s="19"/>
      <c r="S17" s="1">
        <f t="shared" si="0"/>
        <v>0</v>
      </c>
      <c r="T17" s="8"/>
      <c r="U17" s="1">
        <f t="shared" si="1"/>
        <v>0</v>
      </c>
      <c r="V17" s="1">
        <f t="shared" si="6"/>
        <v>0</v>
      </c>
      <c r="W17" s="4">
        <f t="shared" si="7"/>
        <v>0</v>
      </c>
      <c r="Y17" s="5">
        <f t="shared" si="2"/>
        <v>0</v>
      </c>
    </row>
    <row r="18" spans="1:41" x14ac:dyDescent="0.25">
      <c r="B18" s="17" t="s">
        <v>56</v>
      </c>
      <c r="C18" s="11" t="s">
        <v>19</v>
      </c>
      <c r="D18" s="8"/>
      <c r="E18" s="18"/>
      <c r="F18" s="18"/>
      <c r="G18" s="19"/>
      <c r="H18" s="19"/>
      <c r="I18" s="19"/>
      <c r="J18" s="19"/>
      <c r="K18" s="19"/>
      <c r="L18" s="8"/>
      <c r="M18" s="8"/>
      <c r="N18" s="8"/>
      <c r="O18" s="19"/>
      <c r="P18" s="19"/>
      <c r="Q18" s="19"/>
      <c r="R18" s="19"/>
      <c r="S18" s="1">
        <f t="shared" si="0"/>
        <v>0</v>
      </c>
      <c r="T18" s="8"/>
      <c r="U18" s="1">
        <f t="shared" si="1"/>
        <v>0</v>
      </c>
      <c r="V18" s="1">
        <f t="shared" si="6"/>
        <v>0</v>
      </c>
      <c r="W18" s="4">
        <f>V18</f>
        <v>0</v>
      </c>
      <c r="Y18" s="5">
        <f t="shared" si="2"/>
        <v>0</v>
      </c>
    </row>
    <row r="19" spans="1:41" x14ac:dyDescent="0.25">
      <c r="A19" s="43">
        <v>50</v>
      </c>
      <c r="B19" s="17" t="s">
        <v>53</v>
      </c>
      <c r="C19" s="11" t="s">
        <v>18</v>
      </c>
      <c r="D19" s="8"/>
      <c r="E19" s="18"/>
      <c r="F19" s="18"/>
      <c r="G19" s="19"/>
      <c r="H19" s="19"/>
      <c r="I19" s="19"/>
      <c r="J19" s="19"/>
      <c r="K19" s="19"/>
      <c r="L19" s="8"/>
      <c r="M19" s="8"/>
      <c r="N19" s="8"/>
      <c r="O19" s="19"/>
      <c r="P19" s="19"/>
      <c r="Q19" s="19"/>
      <c r="R19" s="19"/>
      <c r="S19" s="1">
        <f t="shared" si="0"/>
        <v>0</v>
      </c>
      <c r="T19" s="8"/>
      <c r="U19" s="1">
        <f t="shared" si="1"/>
        <v>0</v>
      </c>
      <c r="V19" s="1">
        <f t="shared" si="6"/>
        <v>0</v>
      </c>
      <c r="W19" s="4">
        <f t="shared" si="7"/>
        <v>0</v>
      </c>
      <c r="Y19" s="5">
        <f t="shared" si="2"/>
        <v>0</v>
      </c>
    </row>
    <row r="20" spans="1:41" x14ac:dyDescent="0.25">
      <c r="B20" s="17" t="s">
        <v>53</v>
      </c>
      <c r="C20" s="11" t="s">
        <v>19</v>
      </c>
      <c r="D20" s="8"/>
      <c r="E20" s="18"/>
      <c r="F20" s="18"/>
      <c r="G20" s="19"/>
      <c r="H20" s="19"/>
      <c r="I20" s="19"/>
      <c r="J20" s="19"/>
      <c r="K20" s="19"/>
      <c r="L20" s="8"/>
      <c r="M20" s="8"/>
      <c r="N20" s="8"/>
      <c r="O20" s="19"/>
      <c r="P20" s="19"/>
      <c r="Q20" s="19"/>
      <c r="R20" s="19"/>
      <c r="S20" s="1">
        <f t="shared" si="0"/>
        <v>0</v>
      </c>
      <c r="T20" s="8"/>
      <c r="U20" s="1">
        <f t="shared" si="1"/>
        <v>0</v>
      </c>
      <c r="V20" s="1">
        <f t="shared" si="6"/>
        <v>0</v>
      </c>
      <c r="W20" s="4">
        <f>V20</f>
        <v>0</v>
      </c>
      <c r="Y20" s="5">
        <f t="shared" si="2"/>
        <v>0</v>
      </c>
    </row>
    <row r="21" spans="1:41" x14ac:dyDescent="0.25">
      <c r="A21" s="43">
        <v>50</v>
      </c>
      <c r="B21" s="17" t="s">
        <v>57</v>
      </c>
      <c r="C21" s="11" t="s">
        <v>18</v>
      </c>
      <c r="D21" s="8"/>
      <c r="E21" s="18"/>
      <c r="F21" s="18"/>
      <c r="G21" s="19"/>
      <c r="H21" s="19"/>
      <c r="I21" s="19"/>
      <c r="J21" s="19"/>
      <c r="K21" s="19"/>
      <c r="L21" s="8"/>
      <c r="M21" s="8"/>
      <c r="N21" s="8"/>
      <c r="O21" s="19"/>
      <c r="P21" s="19"/>
      <c r="Q21" s="19"/>
      <c r="R21" s="19"/>
      <c r="S21" s="1">
        <f t="shared" si="0"/>
        <v>0</v>
      </c>
      <c r="T21" s="8"/>
      <c r="U21" s="1">
        <f t="shared" si="1"/>
        <v>0</v>
      </c>
      <c r="V21" s="1">
        <f t="shared" si="6"/>
        <v>0</v>
      </c>
      <c r="W21" s="4">
        <f t="shared" si="7"/>
        <v>0</v>
      </c>
      <c r="Y21" s="5">
        <f t="shared" si="2"/>
        <v>0</v>
      </c>
    </row>
    <row r="22" spans="1:41" x14ac:dyDescent="0.25">
      <c r="B22" s="17" t="s">
        <v>57</v>
      </c>
      <c r="C22" s="11" t="s">
        <v>19</v>
      </c>
      <c r="D22" s="8"/>
      <c r="E22" s="18"/>
      <c r="F22" s="18"/>
      <c r="G22" s="19"/>
      <c r="H22" s="19"/>
      <c r="I22" s="19"/>
      <c r="J22" s="19"/>
      <c r="K22" s="19"/>
      <c r="L22" s="8"/>
      <c r="M22" s="8"/>
      <c r="N22" s="8"/>
      <c r="O22" s="19"/>
      <c r="P22" s="19"/>
      <c r="Q22" s="19"/>
      <c r="R22" s="19"/>
      <c r="S22" s="1">
        <f t="shared" si="0"/>
        <v>0</v>
      </c>
      <c r="T22" s="8"/>
      <c r="U22" s="1">
        <f t="shared" si="1"/>
        <v>0</v>
      </c>
      <c r="V22" s="1">
        <f t="shared" si="6"/>
        <v>0</v>
      </c>
      <c r="W22" s="4">
        <f>V22</f>
        <v>0</v>
      </c>
      <c r="Y22" s="5">
        <f t="shared" si="2"/>
        <v>0</v>
      </c>
    </row>
    <row r="23" spans="1:41" x14ac:dyDescent="0.25">
      <c r="A23" s="43">
        <v>50</v>
      </c>
      <c r="B23" s="17" t="s">
        <v>55</v>
      </c>
      <c r="C23" s="11" t="s">
        <v>18</v>
      </c>
      <c r="D23" s="8"/>
      <c r="E23" s="18"/>
      <c r="F23" s="18"/>
      <c r="G23" s="19"/>
      <c r="H23" s="19"/>
      <c r="I23" s="19"/>
      <c r="J23" s="19"/>
      <c r="K23" s="19"/>
      <c r="L23" s="8"/>
      <c r="M23" s="8"/>
      <c r="N23" s="8"/>
      <c r="O23" s="19"/>
      <c r="P23" s="19"/>
      <c r="Q23" s="19"/>
      <c r="R23" s="19"/>
      <c r="S23" s="1">
        <f t="shared" si="0"/>
        <v>0</v>
      </c>
      <c r="T23" s="8"/>
      <c r="U23" s="1">
        <f t="shared" si="1"/>
        <v>0</v>
      </c>
      <c r="V23" s="1">
        <f t="shared" si="6"/>
        <v>0</v>
      </c>
      <c r="W23" s="4">
        <f t="shared" si="7"/>
        <v>0</v>
      </c>
      <c r="Y23" s="5">
        <f t="shared" si="2"/>
        <v>0</v>
      </c>
    </row>
    <row r="24" spans="1:41" x14ac:dyDescent="0.25">
      <c r="B24" s="17" t="s">
        <v>55</v>
      </c>
      <c r="C24" s="11" t="s">
        <v>19</v>
      </c>
      <c r="D24" s="8"/>
      <c r="E24" s="18"/>
      <c r="F24" s="18"/>
      <c r="G24" s="19"/>
      <c r="H24" s="19"/>
      <c r="I24" s="19"/>
      <c r="J24" s="19"/>
      <c r="K24" s="19"/>
      <c r="L24" s="8"/>
      <c r="M24" s="8"/>
      <c r="N24" s="8"/>
      <c r="O24" s="19"/>
      <c r="P24" s="19"/>
      <c r="Q24" s="19"/>
      <c r="R24" s="19"/>
      <c r="S24" s="1">
        <f t="shared" si="0"/>
        <v>0</v>
      </c>
      <c r="T24" s="8"/>
      <c r="U24" s="1">
        <f t="shared" si="1"/>
        <v>0</v>
      </c>
      <c r="V24" s="1">
        <f t="shared" si="6"/>
        <v>0</v>
      </c>
      <c r="W24" s="4">
        <f>V24</f>
        <v>0</v>
      </c>
      <c r="Y24" s="5">
        <f t="shared" si="2"/>
        <v>0</v>
      </c>
    </row>
    <row r="25" spans="1:41" x14ac:dyDescent="0.25">
      <c r="A25" s="43">
        <v>50</v>
      </c>
      <c r="B25" s="17" t="s">
        <v>59</v>
      </c>
      <c r="C25" s="11" t="s">
        <v>18</v>
      </c>
      <c r="D25" s="8"/>
      <c r="E25" s="18"/>
      <c r="F25" s="18"/>
      <c r="G25" s="19"/>
      <c r="H25" s="19"/>
      <c r="I25" s="19"/>
      <c r="J25" s="19"/>
      <c r="K25" s="19"/>
      <c r="L25" s="8"/>
      <c r="M25" s="8"/>
      <c r="N25" s="8"/>
      <c r="O25" s="19"/>
      <c r="P25" s="19"/>
      <c r="Q25" s="19"/>
      <c r="R25" s="19"/>
      <c r="S25" s="1">
        <f t="shared" si="0"/>
        <v>0</v>
      </c>
      <c r="T25" s="8"/>
      <c r="U25" s="1">
        <f t="shared" si="1"/>
        <v>0</v>
      </c>
      <c r="V25" s="1">
        <f t="shared" si="6"/>
        <v>0</v>
      </c>
      <c r="W25" s="4">
        <f t="shared" si="7"/>
        <v>0</v>
      </c>
      <c r="Y25" s="5">
        <f t="shared" si="2"/>
        <v>0</v>
      </c>
    </row>
    <row r="26" spans="1:41" x14ac:dyDescent="0.25">
      <c r="B26" s="17" t="s">
        <v>59</v>
      </c>
      <c r="C26" s="11" t="s">
        <v>19</v>
      </c>
      <c r="D26" s="8"/>
      <c r="E26" s="18"/>
      <c r="F26" s="18"/>
      <c r="G26" s="19"/>
      <c r="H26" s="19"/>
      <c r="I26" s="19"/>
      <c r="J26" s="19"/>
      <c r="K26" s="19"/>
      <c r="L26" s="8"/>
      <c r="M26" s="8"/>
      <c r="N26" s="8"/>
      <c r="O26" s="19"/>
      <c r="P26" s="19"/>
      <c r="Q26" s="19"/>
      <c r="R26" s="19"/>
      <c r="S26" s="1">
        <f t="shared" si="0"/>
        <v>0</v>
      </c>
      <c r="T26" s="8"/>
      <c r="U26" s="1">
        <f t="shared" si="1"/>
        <v>0</v>
      </c>
      <c r="V26" s="1">
        <f t="shared" si="6"/>
        <v>0</v>
      </c>
      <c r="W26" s="4">
        <f>V26</f>
        <v>0</v>
      </c>
      <c r="Y26" s="5">
        <f t="shared" si="2"/>
        <v>0</v>
      </c>
    </row>
    <row r="27" spans="1:41" x14ac:dyDescent="0.25">
      <c r="A27" s="43">
        <v>50</v>
      </c>
      <c r="B27" s="17" t="s">
        <v>54</v>
      </c>
      <c r="C27" s="11" t="s">
        <v>18</v>
      </c>
      <c r="D27" s="8"/>
      <c r="E27" s="18"/>
      <c r="F27" s="18"/>
      <c r="G27" s="19"/>
      <c r="H27" s="19"/>
      <c r="I27" s="19"/>
      <c r="J27" s="19"/>
      <c r="K27" s="19"/>
      <c r="L27" s="8"/>
      <c r="M27" s="8"/>
      <c r="N27" s="8"/>
      <c r="O27" s="19"/>
      <c r="P27" s="19"/>
      <c r="Q27" s="19"/>
      <c r="R27" s="19"/>
      <c r="S27" s="1">
        <f t="shared" si="0"/>
        <v>0</v>
      </c>
      <c r="T27" s="8"/>
      <c r="U27" s="1">
        <f t="shared" si="1"/>
        <v>0</v>
      </c>
      <c r="V27" s="1">
        <f t="shared" si="6"/>
        <v>0</v>
      </c>
      <c r="W27" s="4">
        <f t="shared" si="7"/>
        <v>0</v>
      </c>
      <c r="Y27" s="5">
        <f t="shared" si="2"/>
        <v>0</v>
      </c>
    </row>
    <row r="28" spans="1:41" x14ac:dyDescent="0.25">
      <c r="B28" s="17" t="s">
        <v>54</v>
      </c>
      <c r="C28" s="11" t="s">
        <v>19</v>
      </c>
      <c r="D28" s="8"/>
      <c r="E28" s="18"/>
      <c r="F28" s="18"/>
      <c r="G28" s="19"/>
      <c r="H28" s="19"/>
      <c r="I28" s="19"/>
      <c r="J28" s="19"/>
      <c r="K28" s="19"/>
      <c r="L28" s="8"/>
      <c r="M28" s="8"/>
      <c r="N28" s="8"/>
      <c r="O28" s="19"/>
      <c r="P28" s="19"/>
      <c r="Q28" s="19"/>
      <c r="R28" s="19"/>
      <c r="S28" s="1">
        <f t="shared" si="0"/>
        <v>0</v>
      </c>
      <c r="T28" s="8"/>
      <c r="U28" s="1">
        <f t="shared" si="1"/>
        <v>0</v>
      </c>
      <c r="V28" s="1">
        <f t="shared" si="6"/>
        <v>0</v>
      </c>
      <c r="W28" s="4">
        <f>V28</f>
        <v>0</v>
      </c>
      <c r="Y28" s="5">
        <f t="shared" si="2"/>
        <v>0</v>
      </c>
    </row>
    <row r="29" spans="1:41" x14ac:dyDescent="0.25">
      <c r="A29" s="43">
        <v>50</v>
      </c>
      <c r="B29" s="17" t="s">
        <v>58</v>
      </c>
      <c r="C29" s="11" t="s">
        <v>18</v>
      </c>
      <c r="D29" s="8"/>
      <c r="E29" s="18"/>
      <c r="F29" s="18"/>
      <c r="G29" s="19"/>
      <c r="H29" s="19"/>
      <c r="I29" s="19"/>
      <c r="J29" s="19"/>
      <c r="K29" s="19"/>
      <c r="L29" s="8"/>
      <c r="M29" s="8"/>
      <c r="N29" s="8"/>
      <c r="O29" s="19"/>
      <c r="P29" s="19"/>
      <c r="Q29" s="19"/>
      <c r="R29" s="19"/>
      <c r="S29" s="1">
        <f t="shared" si="0"/>
        <v>0</v>
      </c>
      <c r="T29" s="8"/>
      <c r="U29" s="1">
        <f t="shared" si="1"/>
        <v>0</v>
      </c>
      <c r="V29" s="1">
        <f t="shared" si="6"/>
        <v>0</v>
      </c>
      <c r="W29" s="4">
        <f t="shared" si="7"/>
        <v>0</v>
      </c>
      <c r="Y29" s="5">
        <f t="shared" si="2"/>
        <v>0</v>
      </c>
    </row>
    <row r="30" spans="1:41" x14ac:dyDescent="0.25">
      <c r="B30" s="17" t="s">
        <v>58</v>
      </c>
      <c r="C30" s="11" t="s">
        <v>19</v>
      </c>
      <c r="D30" s="8"/>
      <c r="E30" s="18"/>
      <c r="F30" s="18"/>
      <c r="G30" s="19"/>
      <c r="H30" s="19"/>
      <c r="I30" s="19"/>
      <c r="J30" s="19"/>
      <c r="K30" s="19"/>
      <c r="L30" s="8"/>
      <c r="M30" s="8"/>
      <c r="N30" s="8"/>
      <c r="O30" s="19"/>
      <c r="P30" s="19"/>
      <c r="Q30" s="19"/>
      <c r="R30" s="19"/>
      <c r="S30" s="1">
        <f t="shared" si="0"/>
        <v>0</v>
      </c>
      <c r="T30" s="8"/>
      <c r="U30" s="1">
        <f t="shared" si="1"/>
        <v>0</v>
      </c>
      <c r="V30" s="1">
        <f t="shared" si="6"/>
        <v>0</v>
      </c>
      <c r="W30" s="4">
        <f>V30</f>
        <v>0</v>
      </c>
      <c r="Y30" s="5">
        <f t="shared" si="2"/>
        <v>0</v>
      </c>
    </row>
    <row r="31" spans="1:41" x14ac:dyDescent="0.25">
      <c r="A31" s="43">
        <v>50</v>
      </c>
      <c r="B31" s="17" t="s">
        <v>25</v>
      </c>
      <c r="C31" s="11" t="s">
        <v>18</v>
      </c>
      <c r="D31" s="178">
        <v>1</v>
      </c>
      <c r="E31" s="203">
        <v>2</v>
      </c>
      <c r="F31" s="18"/>
      <c r="G31" s="19"/>
      <c r="H31" s="19"/>
      <c r="I31" s="19"/>
      <c r="J31" s="19"/>
      <c r="K31" s="19"/>
      <c r="L31" s="178">
        <v>1</v>
      </c>
      <c r="M31" s="178">
        <v>1</v>
      </c>
      <c r="N31" s="8"/>
      <c r="O31" s="19"/>
      <c r="P31" s="19"/>
      <c r="Q31" s="19"/>
      <c r="R31" s="19"/>
      <c r="S31" s="1">
        <f t="shared" si="0"/>
        <v>1</v>
      </c>
      <c r="T31" s="8"/>
      <c r="U31" s="1">
        <f t="shared" si="1"/>
        <v>-1</v>
      </c>
      <c r="V31" s="1">
        <f t="shared" si="6"/>
        <v>0.75</v>
      </c>
      <c r="W31" s="4">
        <f t="shared" si="7"/>
        <v>-0.25</v>
      </c>
      <c r="X31" s="31">
        <v>1775</v>
      </c>
      <c r="Y31" s="5">
        <f t="shared" si="2"/>
        <v>-443.75</v>
      </c>
      <c r="AA31" s="53" t="s">
        <v>100</v>
      </c>
      <c r="AB31" s="50">
        <v>1</v>
      </c>
      <c r="AC31" s="50">
        <v>1</v>
      </c>
      <c r="AD31" s="50"/>
      <c r="AE31" s="53"/>
      <c r="AF31" s="53"/>
      <c r="AG31" s="61">
        <f t="shared" ref="AG31:AG32" si="8">AF31+AE31+AC31-AD31-AB31</f>
        <v>0</v>
      </c>
      <c r="AI31" s="133" t="s">
        <v>100</v>
      </c>
      <c r="AJ31" s="134">
        <v>0</v>
      </c>
      <c r="AK31" s="134">
        <v>0</v>
      </c>
      <c r="AL31" s="134"/>
      <c r="AM31" s="53"/>
      <c r="AN31" s="53"/>
      <c r="AO31" s="61">
        <f t="shared" ref="AO31:AO32" si="9">AN31+AM31+AK31-AL31-AJ31</f>
        <v>0</v>
      </c>
    </row>
    <row r="32" spans="1:41" x14ac:dyDescent="0.25">
      <c r="B32" s="17" t="s">
        <v>25</v>
      </c>
      <c r="C32" s="11" t="s">
        <v>19</v>
      </c>
      <c r="D32" s="178">
        <v>19.5</v>
      </c>
      <c r="E32" s="18"/>
      <c r="F32" s="18"/>
      <c r="G32" s="19"/>
      <c r="H32" s="19"/>
      <c r="I32" s="19"/>
      <c r="J32" s="179">
        <v>7.25</v>
      </c>
      <c r="K32" s="19"/>
      <c r="L32" s="178">
        <v>42.25</v>
      </c>
      <c r="M32" s="8"/>
      <c r="N32" s="8"/>
      <c r="O32" s="19"/>
      <c r="P32" s="19"/>
      <c r="Q32" s="19"/>
      <c r="R32" s="19"/>
      <c r="S32" s="1">
        <f t="shared" si="0"/>
        <v>-15.5</v>
      </c>
      <c r="T32" s="178">
        <v>22</v>
      </c>
      <c r="U32" s="1">
        <f t="shared" si="1"/>
        <v>37.5</v>
      </c>
      <c r="V32" s="1">
        <f t="shared" si="6"/>
        <v>0</v>
      </c>
      <c r="W32" s="4">
        <f>V32</f>
        <v>0</v>
      </c>
      <c r="Y32" s="5">
        <f t="shared" si="2"/>
        <v>0</v>
      </c>
      <c r="AA32" s="53" t="s">
        <v>101</v>
      </c>
      <c r="AB32" s="50">
        <v>12.25</v>
      </c>
      <c r="AC32" s="50">
        <v>19.5</v>
      </c>
      <c r="AD32" s="50"/>
      <c r="AE32" s="53"/>
      <c r="AF32" s="53"/>
      <c r="AG32" s="61">
        <f t="shared" si="8"/>
        <v>7.25</v>
      </c>
      <c r="AI32" s="133" t="s">
        <v>101</v>
      </c>
      <c r="AJ32" s="134">
        <v>27.25</v>
      </c>
      <c r="AK32" s="134">
        <v>22</v>
      </c>
      <c r="AL32" s="134"/>
      <c r="AM32" s="53"/>
      <c r="AN32" s="53"/>
      <c r="AO32" s="61">
        <f t="shared" si="9"/>
        <v>-5.25</v>
      </c>
    </row>
    <row r="33" spans="1:41" x14ac:dyDescent="0.25">
      <c r="A33" s="43">
        <v>50</v>
      </c>
      <c r="B33" s="17" t="s">
        <v>36</v>
      </c>
      <c r="C33" s="11" t="s">
        <v>18</v>
      </c>
      <c r="D33" s="8"/>
      <c r="E33" s="20"/>
      <c r="F33" s="20"/>
      <c r="G33" s="19"/>
      <c r="H33" s="19"/>
      <c r="I33" s="19"/>
      <c r="J33" s="19"/>
      <c r="K33" s="19"/>
      <c r="L33" s="8"/>
      <c r="M33" s="8"/>
      <c r="N33" s="8"/>
      <c r="O33" s="19"/>
      <c r="P33" s="19"/>
      <c r="Q33" s="19"/>
      <c r="R33" s="19"/>
      <c r="S33" s="1">
        <f t="shared" si="0"/>
        <v>0</v>
      </c>
      <c r="T33" s="8"/>
      <c r="U33" s="1">
        <f t="shared" si="1"/>
        <v>0</v>
      </c>
      <c r="V33" s="1">
        <f t="shared" si="6"/>
        <v>0</v>
      </c>
      <c r="W33" s="4">
        <f t="shared" si="7"/>
        <v>0</v>
      </c>
      <c r="Y33" s="5">
        <f t="shared" si="2"/>
        <v>0</v>
      </c>
    </row>
    <row r="34" spans="1:41" x14ac:dyDescent="0.25">
      <c r="B34" s="17" t="s">
        <v>36</v>
      </c>
      <c r="C34" s="11" t="s">
        <v>19</v>
      </c>
      <c r="D34" s="8"/>
      <c r="E34" s="19"/>
      <c r="F34" s="19"/>
      <c r="G34" s="19"/>
      <c r="H34" s="19"/>
      <c r="I34" s="19"/>
      <c r="J34" s="19"/>
      <c r="K34" s="19"/>
      <c r="L34" s="8"/>
      <c r="M34" s="8"/>
      <c r="N34" s="8"/>
      <c r="O34" s="19"/>
      <c r="P34" s="19"/>
      <c r="Q34" s="19"/>
      <c r="R34" s="19"/>
      <c r="S34" s="1">
        <f t="shared" si="0"/>
        <v>0</v>
      </c>
      <c r="T34" s="8"/>
      <c r="U34" s="1">
        <f t="shared" si="1"/>
        <v>0</v>
      </c>
      <c r="V34" s="1">
        <f t="shared" si="6"/>
        <v>0</v>
      </c>
      <c r="W34" s="4">
        <f>V34</f>
        <v>0</v>
      </c>
      <c r="Y34" s="5">
        <f t="shared" si="2"/>
        <v>0</v>
      </c>
    </row>
    <row r="35" spans="1:41" x14ac:dyDescent="0.25">
      <c r="A35" s="43">
        <v>50</v>
      </c>
      <c r="B35" s="17" t="s">
        <v>37</v>
      </c>
      <c r="C35" s="11" t="s">
        <v>18</v>
      </c>
      <c r="D35" s="8"/>
      <c r="E35" s="19"/>
      <c r="F35" s="19"/>
      <c r="G35" s="19"/>
      <c r="H35" s="19"/>
      <c r="I35" s="19"/>
      <c r="J35" s="19"/>
      <c r="K35" s="19"/>
      <c r="L35" s="8"/>
      <c r="M35" s="8"/>
      <c r="N35" s="8"/>
      <c r="O35" s="19"/>
      <c r="P35" s="19"/>
      <c r="Q35" s="19"/>
      <c r="R35" s="19"/>
      <c r="S35" s="1">
        <f t="shared" ref="S35:S66" si="10">SUM(D35:K35)-SUM(L35:R35)</f>
        <v>0</v>
      </c>
      <c r="T35" s="8"/>
      <c r="U35" s="1">
        <f t="shared" si="1"/>
        <v>0</v>
      </c>
      <c r="V35" s="1">
        <f t="shared" si="6"/>
        <v>0</v>
      </c>
      <c r="W35" s="4">
        <f t="shared" si="7"/>
        <v>0</v>
      </c>
      <c r="Y35" s="5">
        <f t="shared" si="2"/>
        <v>0</v>
      </c>
    </row>
    <row r="36" spans="1:41" x14ac:dyDescent="0.25">
      <c r="B36" s="17" t="s">
        <v>37</v>
      </c>
      <c r="C36" s="11" t="s">
        <v>19</v>
      </c>
      <c r="D36" s="8"/>
      <c r="E36" s="19"/>
      <c r="F36" s="19"/>
      <c r="G36" s="19"/>
      <c r="H36" s="19"/>
      <c r="I36" s="19"/>
      <c r="J36" s="19"/>
      <c r="K36" s="19"/>
      <c r="L36" s="8"/>
      <c r="M36" s="8"/>
      <c r="N36" s="8"/>
      <c r="O36" s="19"/>
      <c r="P36" s="19"/>
      <c r="Q36" s="19"/>
      <c r="R36" s="19"/>
      <c r="S36" s="1">
        <f t="shared" si="10"/>
        <v>0</v>
      </c>
      <c r="T36" s="8"/>
      <c r="U36" s="1">
        <f t="shared" si="1"/>
        <v>0</v>
      </c>
      <c r="V36" s="1">
        <f t="shared" si="6"/>
        <v>0</v>
      </c>
      <c r="W36" s="4">
        <f>V36</f>
        <v>0</v>
      </c>
      <c r="Y36" s="5">
        <f t="shared" si="2"/>
        <v>0</v>
      </c>
    </row>
    <row r="37" spans="1:41" x14ac:dyDescent="0.25">
      <c r="A37" s="43">
        <v>50</v>
      </c>
      <c r="B37" s="17" t="s">
        <v>35</v>
      </c>
      <c r="C37" s="11" t="s">
        <v>18</v>
      </c>
      <c r="D37" s="8"/>
      <c r="E37" s="19"/>
      <c r="F37" s="19"/>
      <c r="G37" s="19"/>
      <c r="H37" s="19"/>
      <c r="I37" s="19"/>
      <c r="J37" s="19"/>
      <c r="K37" s="19"/>
      <c r="L37" s="8"/>
      <c r="M37" s="8"/>
      <c r="N37" s="8"/>
      <c r="O37" s="19"/>
      <c r="P37" s="19"/>
      <c r="Q37" s="19"/>
      <c r="R37" s="19"/>
      <c r="S37" s="1">
        <f t="shared" si="10"/>
        <v>0</v>
      </c>
      <c r="T37" s="8"/>
      <c r="U37" s="1">
        <f>T37-S37</f>
        <v>0</v>
      </c>
      <c r="V37" s="1">
        <f t="shared" si="6"/>
        <v>0</v>
      </c>
      <c r="W37" s="4">
        <f t="shared" si="7"/>
        <v>0</v>
      </c>
      <c r="Y37" s="5">
        <f t="shared" si="2"/>
        <v>0</v>
      </c>
    </row>
    <row r="38" spans="1:41" x14ac:dyDescent="0.25">
      <c r="B38" s="17" t="s">
        <v>35</v>
      </c>
      <c r="C38" s="11" t="s">
        <v>19</v>
      </c>
      <c r="D38" s="8"/>
      <c r="E38" s="19"/>
      <c r="F38" s="19"/>
      <c r="G38" s="19"/>
      <c r="H38" s="19"/>
      <c r="I38" s="19"/>
      <c r="J38" s="19"/>
      <c r="K38" s="19"/>
      <c r="L38" s="8"/>
      <c r="M38" s="8"/>
      <c r="N38" s="8"/>
      <c r="O38" s="19"/>
      <c r="P38" s="19"/>
      <c r="Q38" s="19"/>
      <c r="R38" s="19"/>
      <c r="S38" s="1">
        <f t="shared" si="10"/>
        <v>0</v>
      </c>
      <c r="T38" s="8"/>
      <c r="U38" s="1">
        <f t="shared" si="1"/>
        <v>0</v>
      </c>
      <c r="V38" s="1">
        <f t="shared" si="6"/>
        <v>0</v>
      </c>
      <c r="W38" s="4">
        <f>V38</f>
        <v>0</v>
      </c>
      <c r="Y38" s="5">
        <f t="shared" si="2"/>
        <v>0</v>
      </c>
    </row>
    <row r="39" spans="1:41" x14ac:dyDescent="0.25">
      <c r="A39" s="43">
        <v>10</v>
      </c>
      <c r="B39" s="90" t="s">
        <v>73</v>
      </c>
      <c r="C39" s="11" t="s">
        <v>18</v>
      </c>
      <c r="D39" s="10">
        <v>10</v>
      </c>
      <c r="E39" s="19">
        <v>15</v>
      </c>
      <c r="F39" s="19"/>
      <c r="G39" s="19"/>
      <c r="H39" s="19"/>
      <c r="I39" s="19"/>
      <c r="J39" s="19"/>
      <c r="K39" s="19"/>
      <c r="L39" s="8">
        <v>13</v>
      </c>
      <c r="M39" s="8">
        <v>3</v>
      </c>
      <c r="N39" s="8"/>
      <c r="O39" s="19"/>
      <c r="P39" s="19"/>
      <c r="Q39" s="19"/>
      <c r="R39" s="19"/>
      <c r="S39" s="1">
        <f t="shared" si="10"/>
        <v>9</v>
      </c>
      <c r="T39" s="10">
        <v>8</v>
      </c>
      <c r="U39" s="35">
        <f t="shared" si="1"/>
        <v>-1</v>
      </c>
      <c r="V39" s="35">
        <f t="shared" si="6"/>
        <v>0</v>
      </c>
      <c r="W39" s="36">
        <f t="shared" si="7"/>
        <v>-1</v>
      </c>
      <c r="X39" s="31">
        <v>705</v>
      </c>
      <c r="Y39" s="5">
        <f t="shared" si="2"/>
        <v>-705</v>
      </c>
      <c r="AA39" s="53" t="s">
        <v>100</v>
      </c>
      <c r="AB39" s="50">
        <v>25</v>
      </c>
      <c r="AC39" s="50">
        <v>10</v>
      </c>
      <c r="AD39" s="53"/>
      <c r="AE39" s="53">
        <v>10</v>
      </c>
      <c r="AF39" s="53">
        <v>5</v>
      </c>
      <c r="AG39" s="61">
        <f t="shared" ref="AG39:AG62" si="11">AF39+AE39+AC39-AD39-AB39</f>
        <v>0</v>
      </c>
      <c r="AI39" s="133" t="s">
        <v>100</v>
      </c>
      <c r="AJ39" s="134">
        <v>14</v>
      </c>
      <c r="AK39" s="134">
        <v>8</v>
      </c>
      <c r="AL39" s="134"/>
      <c r="AM39" s="53">
        <v>5</v>
      </c>
      <c r="AN39" s="53"/>
      <c r="AO39" s="61">
        <f t="shared" ref="AO39:AO62" si="12">AN39+AM39+AK39-AL39-AJ39</f>
        <v>-1</v>
      </c>
    </row>
    <row r="40" spans="1:41" x14ac:dyDescent="0.25">
      <c r="B40" s="17" t="s">
        <v>73</v>
      </c>
      <c r="C40" s="11" t="s">
        <v>19</v>
      </c>
      <c r="D40" s="8">
        <v>0</v>
      </c>
      <c r="J40" s="19"/>
      <c r="K40" s="19"/>
      <c r="L40" s="8">
        <v>0</v>
      </c>
      <c r="M40" s="8"/>
      <c r="N40" s="8"/>
      <c r="O40" s="19"/>
      <c r="P40" s="19"/>
      <c r="Q40" s="19"/>
      <c r="R40" s="19">
        <v>0</v>
      </c>
      <c r="S40" s="1">
        <f t="shared" si="10"/>
        <v>0</v>
      </c>
      <c r="T40" s="8">
        <v>0</v>
      </c>
      <c r="U40" s="1">
        <f t="shared" si="1"/>
        <v>0</v>
      </c>
      <c r="V40" s="1">
        <f t="shared" si="6"/>
        <v>0</v>
      </c>
      <c r="W40" s="4">
        <f>V40</f>
        <v>0</v>
      </c>
      <c r="Y40" s="5">
        <f t="shared" si="2"/>
        <v>0</v>
      </c>
      <c r="AA40" s="53" t="s">
        <v>101</v>
      </c>
      <c r="AB40" s="50">
        <v>0</v>
      </c>
      <c r="AC40" s="50">
        <v>0</v>
      </c>
      <c r="AD40" s="53"/>
      <c r="AE40" s="53"/>
      <c r="AF40" s="53"/>
      <c r="AG40" s="61">
        <f t="shared" si="11"/>
        <v>0</v>
      </c>
      <c r="AI40" s="133" t="s">
        <v>101</v>
      </c>
      <c r="AJ40" s="134">
        <v>0</v>
      </c>
      <c r="AK40" s="134">
        <v>0</v>
      </c>
      <c r="AL40" s="134"/>
      <c r="AM40" s="53"/>
      <c r="AN40" s="53"/>
      <c r="AO40" s="61">
        <f t="shared" si="12"/>
        <v>0</v>
      </c>
    </row>
    <row r="41" spans="1:41" x14ac:dyDescent="0.25">
      <c r="A41" s="43">
        <v>20</v>
      </c>
      <c r="B41" s="17" t="s">
        <v>72</v>
      </c>
      <c r="C41" s="11" t="s">
        <v>18</v>
      </c>
      <c r="D41" s="8">
        <v>13</v>
      </c>
      <c r="E41" s="8">
        <v>55</v>
      </c>
      <c r="F41" s="8"/>
      <c r="G41" s="19"/>
      <c r="H41" s="19"/>
      <c r="I41" s="19"/>
      <c r="K41" s="19"/>
      <c r="L41" s="9">
        <v>8</v>
      </c>
      <c r="M41" s="8">
        <v>4</v>
      </c>
      <c r="N41" s="8">
        <v>4.5</v>
      </c>
      <c r="O41" s="19"/>
      <c r="P41" s="19"/>
      <c r="Q41" s="19"/>
      <c r="R41" s="19"/>
      <c r="S41" s="1">
        <f t="shared" si="10"/>
        <v>51.5</v>
      </c>
      <c r="T41" s="8">
        <v>34.25</v>
      </c>
      <c r="U41" s="1">
        <f t="shared" si="1"/>
        <v>-17.25</v>
      </c>
      <c r="V41" s="1">
        <f t="shared" ref="V41:V72" si="13">IFERROR(U42/A41,0)</f>
        <v>16.55</v>
      </c>
      <c r="W41" s="4">
        <f t="shared" si="7"/>
        <v>-0.69999999999999929</v>
      </c>
      <c r="X41" s="31">
        <v>1420</v>
      </c>
      <c r="Y41" s="5">
        <f t="shared" si="2"/>
        <v>-993.99999999999898</v>
      </c>
      <c r="AA41" s="53" t="s">
        <v>101</v>
      </c>
      <c r="AB41" s="50">
        <v>17</v>
      </c>
      <c r="AC41" s="50">
        <v>1</v>
      </c>
      <c r="AD41" s="50"/>
      <c r="AE41" s="53"/>
      <c r="AF41" s="53"/>
      <c r="AG41" s="61">
        <f t="shared" si="11"/>
        <v>-16</v>
      </c>
      <c r="AI41" s="133" t="s">
        <v>101</v>
      </c>
      <c r="AJ41" s="134">
        <v>6</v>
      </c>
      <c r="AK41" s="134">
        <v>6</v>
      </c>
      <c r="AL41" s="134"/>
      <c r="AM41" s="53">
        <v>16</v>
      </c>
      <c r="AN41" s="53"/>
      <c r="AO41" s="61">
        <f t="shared" si="12"/>
        <v>16</v>
      </c>
    </row>
    <row r="42" spans="1:41" x14ac:dyDescent="0.25">
      <c r="B42" s="17" t="s">
        <v>72</v>
      </c>
      <c r="C42" s="11" t="s">
        <v>19</v>
      </c>
      <c r="D42" s="8">
        <v>1</v>
      </c>
      <c r="E42" s="23"/>
      <c r="F42" s="23"/>
      <c r="J42" s="19"/>
      <c r="K42" s="19">
        <v>33</v>
      </c>
      <c r="L42" s="8">
        <v>329</v>
      </c>
      <c r="M42" s="8"/>
      <c r="N42" s="8"/>
      <c r="O42" s="19"/>
      <c r="P42" s="19"/>
      <c r="Q42" s="19"/>
      <c r="R42" s="19">
        <v>30</v>
      </c>
      <c r="S42" s="1">
        <f t="shared" si="10"/>
        <v>-325</v>
      </c>
      <c r="T42" s="8">
        <v>6</v>
      </c>
      <c r="U42" s="1">
        <f t="shared" si="1"/>
        <v>331</v>
      </c>
      <c r="V42" s="1">
        <f t="shared" si="13"/>
        <v>0</v>
      </c>
      <c r="W42" s="4">
        <f>V42</f>
        <v>0</v>
      </c>
      <c r="Y42" s="5">
        <f t="shared" si="2"/>
        <v>0</v>
      </c>
      <c r="AA42" s="53" t="s">
        <v>100</v>
      </c>
      <c r="AB42" s="50">
        <v>1.75</v>
      </c>
      <c r="AC42" s="50">
        <v>13</v>
      </c>
      <c r="AD42" s="50"/>
      <c r="AE42" s="53">
        <v>3</v>
      </c>
      <c r="AF42" s="53">
        <v>0</v>
      </c>
      <c r="AG42" s="61">
        <f t="shared" si="11"/>
        <v>14.25</v>
      </c>
      <c r="AI42" s="133" t="s">
        <v>100</v>
      </c>
      <c r="AJ42" s="134">
        <v>39.25</v>
      </c>
      <c r="AK42" s="134">
        <v>34.25</v>
      </c>
      <c r="AL42" s="134"/>
      <c r="AM42" s="53">
        <v>4</v>
      </c>
      <c r="AN42" s="53"/>
      <c r="AO42" s="61">
        <f t="shared" si="12"/>
        <v>-1</v>
      </c>
    </row>
    <row r="43" spans="1:41" x14ac:dyDescent="0.25">
      <c r="A43" s="43">
        <v>50</v>
      </c>
      <c r="B43" s="17" t="s">
        <v>70</v>
      </c>
      <c r="C43" s="11" t="s">
        <v>18</v>
      </c>
      <c r="D43" s="167">
        <v>62.5</v>
      </c>
      <c r="E43" s="168">
        <v>51</v>
      </c>
      <c r="F43" s="18"/>
      <c r="G43" s="169">
        <v>15</v>
      </c>
      <c r="H43" s="169">
        <v>10</v>
      </c>
      <c r="I43" s="19"/>
      <c r="K43" s="169">
        <v>1.5</v>
      </c>
      <c r="L43" s="167">
        <v>35.5</v>
      </c>
      <c r="M43" s="167">
        <v>49</v>
      </c>
      <c r="N43" s="8"/>
      <c r="O43" s="19"/>
      <c r="P43" s="19"/>
      <c r="Q43" s="169">
        <v>10</v>
      </c>
      <c r="R43" s="169">
        <v>2.5</v>
      </c>
      <c r="S43" s="1">
        <f t="shared" si="10"/>
        <v>43</v>
      </c>
      <c r="T43" s="167">
        <v>38</v>
      </c>
      <c r="U43" s="1">
        <f t="shared" si="1"/>
        <v>-5</v>
      </c>
      <c r="V43" s="1">
        <f t="shared" si="13"/>
        <v>5.0049999999999999</v>
      </c>
      <c r="W43" s="4">
        <f t="shared" si="7"/>
        <v>4.9999999999998934E-3</v>
      </c>
      <c r="X43" s="31">
        <v>1645</v>
      </c>
      <c r="Y43" s="5">
        <f>X43*W43</f>
        <v>8.2249999999998238</v>
      </c>
      <c r="AA43" s="53" t="s">
        <v>100</v>
      </c>
      <c r="AB43" s="50">
        <v>72.5</v>
      </c>
      <c r="AC43" s="50">
        <f>45+17.5</f>
        <v>62.5</v>
      </c>
      <c r="AD43" s="50"/>
      <c r="AE43" s="53"/>
      <c r="AF43" s="53"/>
      <c r="AG43" s="61">
        <f t="shared" si="11"/>
        <v>-10</v>
      </c>
      <c r="AI43" s="133" t="s">
        <v>100</v>
      </c>
      <c r="AJ43" s="134">
        <v>38</v>
      </c>
      <c r="AK43" s="134">
        <v>48</v>
      </c>
      <c r="AL43" s="134">
        <v>10</v>
      </c>
      <c r="AM43" s="53">
        <v>0</v>
      </c>
      <c r="AN43" s="53"/>
      <c r="AO43" s="61">
        <f t="shared" si="12"/>
        <v>0</v>
      </c>
    </row>
    <row r="44" spans="1:41" x14ac:dyDescent="0.25">
      <c r="B44" s="17" t="s">
        <v>70</v>
      </c>
      <c r="C44" s="11" t="s">
        <v>19</v>
      </c>
      <c r="D44" s="167">
        <v>17.25</v>
      </c>
      <c r="E44" s="23"/>
      <c r="F44" s="23"/>
      <c r="K44" s="19"/>
      <c r="L44" s="167">
        <v>212.5</v>
      </c>
      <c r="M44" s="8"/>
      <c r="N44" s="8"/>
      <c r="O44" s="19"/>
      <c r="P44" s="19"/>
      <c r="Q44" s="19"/>
      <c r="R44" s="169">
        <v>15</v>
      </c>
      <c r="S44" s="1">
        <f t="shared" si="10"/>
        <v>-210.25</v>
      </c>
      <c r="T44" s="167">
        <v>40</v>
      </c>
      <c r="U44" s="1">
        <f t="shared" si="1"/>
        <v>250.25</v>
      </c>
      <c r="V44" s="1">
        <f t="shared" si="13"/>
        <v>0</v>
      </c>
      <c r="W44" s="4">
        <f>V44</f>
        <v>0</v>
      </c>
      <c r="Y44" s="5">
        <f t="shared" si="2"/>
        <v>0</v>
      </c>
      <c r="AA44" s="53" t="s">
        <v>101</v>
      </c>
      <c r="AB44" s="50">
        <v>17.5</v>
      </c>
      <c r="AC44" s="50">
        <v>17.25</v>
      </c>
      <c r="AD44" s="50"/>
      <c r="AE44" s="53"/>
      <c r="AF44" s="53"/>
      <c r="AG44" s="61">
        <f t="shared" si="11"/>
        <v>-0.25</v>
      </c>
      <c r="AI44" s="133" t="s">
        <v>101</v>
      </c>
      <c r="AJ44" s="134">
        <v>40</v>
      </c>
      <c r="AK44" s="134">
        <v>40</v>
      </c>
      <c r="AL44" s="134"/>
      <c r="AM44" s="53"/>
      <c r="AN44" s="53"/>
      <c r="AO44" s="61">
        <f t="shared" si="12"/>
        <v>0</v>
      </c>
    </row>
    <row r="45" spans="1:41" x14ac:dyDescent="0.25">
      <c r="A45" s="43">
        <v>50</v>
      </c>
      <c r="B45" s="17" t="s">
        <v>26</v>
      </c>
      <c r="C45" s="11" t="s">
        <v>18</v>
      </c>
      <c r="D45" s="64">
        <v>51</v>
      </c>
      <c r="E45" s="65">
        <v>75</v>
      </c>
      <c r="F45" s="19"/>
      <c r="G45" s="19"/>
      <c r="H45" s="65">
        <v>1</v>
      </c>
      <c r="I45" s="19"/>
      <c r="J45" s="19"/>
      <c r="K45" s="65">
        <f>2.5</f>
        <v>2.5</v>
      </c>
      <c r="L45" s="64">
        <v>69</v>
      </c>
      <c r="M45" s="64">
        <v>17</v>
      </c>
      <c r="N45" s="8"/>
      <c r="O45" s="19"/>
      <c r="P45" s="19"/>
      <c r="Q45" s="65">
        <v>10.5</v>
      </c>
      <c r="R45" s="65">
        <v>4</v>
      </c>
      <c r="S45" s="1">
        <f t="shared" si="10"/>
        <v>29</v>
      </c>
      <c r="T45" s="64">
        <v>26</v>
      </c>
      <c r="U45" s="1">
        <f t="shared" si="1"/>
        <v>-3</v>
      </c>
      <c r="V45" s="1">
        <f t="shared" si="13"/>
        <v>11.025</v>
      </c>
      <c r="W45" s="4">
        <f t="shared" si="7"/>
        <v>8.0250000000000004</v>
      </c>
      <c r="X45" s="31">
        <v>1625</v>
      </c>
      <c r="Y45" s="5">
        <f t="shared" si="2"/>
        <v>13040.625</v>
      </c>
      <c r="AA45" s="53" t="s">
        <v>100</v>
      </c>
      <c r="AB45" s="50">
        <v>64.5</v>
      </c>
      <c r="AC45" s="50">
        <f>29+21+1</f>
        <v>51</v>
      </c>
      <c r="AD45" s="53"/>
      <c r="AE45" s="53">
        <v>3</v>
      </c>
      <c r="AF45" s="53"/>
      <c r="AG45" s="61">
        <f t="shared" si="11"/>
        <v>-10.5</v>
      </c>
      <c r="AI45" s="133" t="s">
        <v>100</v>
      </c>
      <c r="AJ45" s="134">
        <v>28.5</v>
      </c>
      <c r="AK45" s="134">
        <v>26</v>
      </c>
      <c r="AL45" s="134"/>
      <c r="AM45" s="53">
        <v>1</v>
      </c>
      <c r="AN45" s="53"/>
      <c r="AO45" s="61">
        <f t="shared" si="12"/>
        <v>-1.5</v>
      </c>
    </row>
    <row r="46" spans="1:41" x14ac:dyDescent="0.25">
      <c r="B46" s="17" t="s">
        <v>26</v>
      </c>
      <c r="C46" s="11" t="s">
        <v>19</v>
      </c>
      <c r="D46" s="64">
        <v>50.5</v>
      </c>
      <c r="E46" s="19"/>
      <c r="F46" s="19"/>
      <c r="G46" s="19"/>
      <c r="H46" s="19"/>
      <c r="I46" s="19"/>
      <c r="J46" s="19"/>
      <c r="K46" s="65">
        <v>40</v>
      </c>
      <c r="L46" s="64">
        <v>588.5</v>
      </c>
      <c r="M46" s="8"/>
      <c r="N46" s="8"/>
      <c r="O46" s="19"/>
      <c r="P46" s="19"/>
      <c r="Q46" s="19"/>
      <c r="R46" s="65">
        <v>19</v>
      </c>
      <c r="S46" s="1">
        <f t="shared" si="10"/>
        <v>-517</v>
      </c>
      <c r="T46" s="64">
        <v>34.25</v>
      </c>
      <c r="U46" s="1">
        <f t="shared" si="1"/>
        <v>551.25</v>
      </c>
      <c r="V46" s="1">
        <f t="shared" si="13"/>
        <v>0</v>
      </c>
      <c r="W46" s="4">
        <f>V46</f>
        <v>0</v>
      </c>
      <c r="Y46" s="5">
        <f t="shared" si="2"/>
        <v>0</v>
      </c>
      <c r="AA46" s="53" t="s">
        <v>101</v>
      </c>
      <c r="AB46" s="50">
        <v>50.75</v>
      </c>
      <c r="AC46" s="50">
        <f>44.5+6</f>
        <v>50.5</v>
      </c>
      <c r="AD46" s="53"/>
      <c r="AE46" s="53"/>
      <c r="AF46" s="53"/>
      <c r="AG46" s="61">
        <f t="shared" si="11"/>
        <v>-0.25</v>
      </c>
      <c r="AI46" s="133" t="s">
        <v>101</v>
      </c>
      <c r="AJ46" s="134">
        <v>33.25</v>
      </c>
      <c r="AK46" s="134">
        <v>34.25</v>
      </c>
      <c r="AL46" s="134"/>
      <c r="AM46" s="53"/>
      <c r="AN46" s="53"/>
      <c r="AO46" s="61">
        <f t="shared" si="12"/>
        <v>1</v>
      </c>
    </row>
    <row r="47" spans="1:41" ht="15" customHeight="1" x14ac:dyDescent="0.25">
      <c r="A47" s="43">
        <v>50</v>
      </c>
      <c r="B47" s="17" t="s">
        <v>71</v>
      </c>
      <c r="C47" s="11" t="s">
        <v>18</v>
      </c>
      <c r="D47" s="163">
        <v>22.5</v>
      </c>
      <c r="E47" s="164">
        <v>105</v>
      </c>
      <c r="F47" s="8"/>
      <c r="G47" s="162">
        <v>10</v>
      </c>
      <c r="H47" s="19"/>
      <c r="I47" s="19"/>
      <c r="J47" s="19"/>
      <c r="K47" s="162">
        <v>4</v>
      </c>
      <c r="L47" s="171">
        <v>66</v>
      </c>
      <c r="M47" s="171">
        <v>31</v>
      </c>
      <c r="N47" s="24"/>
      <c r="O47" s="19"/>
      <c r="P47" s="162">
        <v>3</v>
      </c>
      <c r="Q47" s="162">
        <v>1</v>
      </c>
      <c r="R47" s="162">
        <v>2</v>
      </c>
      <c r="S47" s="1">
        <f t="shared" si="10"/>
        <v>38.5</v>
      </c>
      <c r="T47" s="163">
        <v>27</v>
      </c>
      <c r="U47" s="35">
        <f t="shared" si="1"/>
        <v>-11.5</v>
      </c>
      <c r="V47" s="35">
        <f t="shared" si="13"/>
        <v>4.7050000000000001</v>
      </c>
      <c r="W47" s="36">
        <f t="shared" si="7"/>
        <v>-6.7949999999999999</v>
      </c>
      <c r="X47" s="31">
        <v>1645</v>
      </c>
      <c r="Y47" s="5">
        <f t="shared" si="2"/>
        <v>-11177.775</v>
      </c>
      <c r="AA47" s="53" t="s">
        <v>100</v>
      </c>
      <c r="AB47" s="50">
        <v>26.5</v>
      </c>
      <c r="AC47" s="50">
        <f>21.5+1</f>
        <v>22.5</v>
      </c>
      <c r="AD47" s="53"/>
      <c r="AE47" s="53">
        <v>3</v>
      </c>
      <c r="AF47" s="53"/>
      <c r="AG47" s="61">
        <f t="shared" si="11"/>
        <v>-1</v>
      </c>
      <c r="AI47" s="133" t="s">
        <v>100</v>
      </c>
      <c r="AJ47" s="134">
        <v>31.5</v>
      </c>
      <c r="AK47" s="134">
        <v>28</v>
      </c>
      <c r="AL47" s="134">
        <v>1</v>
      </c>
      <c r="AM47" s="53">
        <v>1</v>
      </c>
      <c r="AN47" s="53"/>
      <c r="AO47" s="61">
        <f t="shared" si="12"/>
        <v>-3.5</v>
      </c>
    </row>
    <row r="48" spans="1:41" ht="15" customHeight="1" x14ac:dyDescent="0.25">
      <c r="B48" s="17" t="s">
        <v>71</v>
      </c>
      <c r="C48" s="11" t="s">
        <v>19</v>
      </c>
      <c r="D48" s="163">
        <v>5.75</v>
      </c>
      <c r="E48" s="25"/>
      <c r="F48" s="25"/>
      <c r="G48" s="19"/>
      <c r="H48" s="19"/>
      <c r="I48" s="19"/>
      <c r="J48" s="162">
        <v>3.75</v>
      </c>
      <c r="K48" s="162">
        <v>5</v>
      </c>
      <c r="L48" s="164">
        <v>190</v>
      </c>
      <c r="M48" s="8"/>
      <c r="N48" s="8"/>
      <c r="O48" s="19"/>
      <c r="P48" s="19"/>
      <c r="Q48" s="19"/>
      <c r="R48" s="162">
        <v>10</v>
      </c>
      <c r="S48" s="1">
        <f t="shared" si="10"/>
        <v>-185.5</v>
      </c>
      <c r="T48" s="163">
        <v>49.75</v>
      </c>
      <c r="U48" s="35">
        <f t="shared" si="1"/>
        <v>235.25</v>
      </c>
      <c r="V48" s="35">
        <f t="shared" si="13"/>
        <v>0</v>
      </c>
      <c r="W48" s="4">
        <f>V48</f>
        <v>0</v>
      </c>
      <c r="Y48" s="5">
        <f t="shared" si="2"/>
        <v>0</v>
      </c>
      <c r="AA48" s="53" t="s">
        <v>101</v>
      </c>
      <c r="AB48" s="50">
        <v>2</v>
      </c>
      <c r="AC48" s="50">
        <f>55.75-50</f>
        <v>5.75</v>
      </c>
      <c r="AD48" s="53"/>
      <c r="AE48" s="53"/>
      <c r="AF48" s="53"/>
      <c r="AG48" s="61">
        <f t="shared" si="11"/>
        <v>3.75</v>
      </c>
      <c r="AI48" s="133" t="s">
        <v>101</v>
      </c>
      <c r="AJ48" s="134">
        <v>60.75</v>
      </c>
      <c r="AK48" s="134">
        <v>49.75</v>
      </c>
      <c r="AL48" s="134"/>
      <c r="AM48" s="53"/>
      <c r="AN48" s="53"/>
      <c r="AO48" s="61">
        <f t="shared" si="12"/>
        <v>-11</v>
      </c>
    </row>
    <row r="49" spans="1:41" x14ac:dyDescent="0.25">
      <c r="A49" s="43">
        <v>50</v>
      </c>
      <c r="B49" s="90" t="s">
        <v>27</v>
      </c>
      <c r="C49" s="11" t="s">
        <v>18</v>
      </c>
      <c r="D49" s="180">
        <v>92.5</v>
      </c>
      <c r="E49" s="181">
        <v>325</v>
      </c>
      <c r="F49" s="8"/>
      <c r="G49" s="182">
        <v>10</v>
      </c>
      <c r="H49" s="204">
        <v>25</v>
      </c>
      <c r="I49" s="182">
        <v>1</v>
      </c>
      <c r="K49" s="182">
        <v>3.5</v>
      </c>
      <c r="L49" s="181">
        <v>244</v>
      </c>
      <c r="M49" s="181">
        <v>75</v>
      </c>
      <c r="N49" s="8">
        <v>10</v>
      </c>
      <c r="O49" s="19"/>
      <c r="P49" s="19"/>
      <c r="Q49" s="182">
        <v>17</v>
      </c>
      <c r="R49" s="182">
        <v>7.5</v>
      </c>
      <c r="S49" s="1">
        <f t="shared" si="10"/>
        <v>103.5</v>
      </c>
      <c r="T49" s="180">
        <v>87.5</v>
      </c>
      <c r="U49" s="35">
        <f t="shared" si="1"/>
        <v>-16</v>
      </c>
      <c r="V49" s="35">
        <f t="shared" si="13"/>
        <v>22.454999999999998</v>
      </c>
      <c r="W49" s="36">
        <f t="shared" si="7"/>
        <v>6.4549999999999983</v>
      </c>
      <c r="X49" s="31">
        <v>1530</v>
      </c>
      <c r="Y49" s="5">
        <f t="shared" si="2"/>
        <v>9876.1499999999978</v>
      </c>
      <c r="AA49" s="67" t="s">
        <v>100</v>
      </c>
      <c r="AB49" s="68">
        <v>133.5</v>
      </c>
      <c r="AC49" s="68">
        <f>45+2.5+24+20+1</f>
        <v>92.5</v>
      </c>
      <c r="AD49" s="67"/>
      <c r="AE49" s="67">
        <f>2+1+3+2+1</f>
        <v>9</v>
      </c>
      <c r="AF49" s="67">
        <v>15</v>
      </c>
      <c r="AG49" s="138">
        <f t="shared" si="11"/>
        <v>-17</v>
      </c>
      <c r="AI49" s="129" t="s">
        <v>100</v>
      </c>
      <c r="AJ49" s="130">
        <v>90</v>
      </c>
      <c r="AK49" s="130">
        <v>87.5</v>
      </c>
      <c r="AL49" s="130"/>
      <c r="AM49" s="67">
        <v>8</v>
      </c>
      <c r="AN49" s="67"/>
      <c r="AO49" s="139">
        <f t="shared" si="12"/>
        <v>5.5</v>
      </c>
    </row>
    <row r="50" spans="1:41" x14ac:dyDescent="0.25">
      <c r="B50" s="17" t="s">
        <v>27</v>
      </c>
      <c r="C50" s="11" t="s">
        <v>19</v>
      </c>
      <c r="D50" s="180">
        <v>15.5</v>
      </c>
      <c r="E50" s="18"/>
      <c r="F50" s="18"/>
      <c r="G50" s="19"/>
      <c r="H50" s="19"/>
      <c r="I50" s="19"/>
      <c r="J50" s="19"/>
      <c r="K50" s="182">
        <v>10</v>
      </c>
      <c r="L50" s="181">
        <v>1080.25</v>
      </c>
      <c r="M50" s="8"/>
      <c r="N50" s="8"/>
      <c r="O50" s="19"/>
      <c r="P50" s="19"/>
      <c r="Q50" s="19"/>
      <c r="R50" s="182">
        <v>43</v>
      </c>
      <c r="S50" s="1">
        <f t="shared" si="10"/>
        <v>-1097.75</v>
      </c>
      <c r="T50" s="180">
        <v>25</v>
      </c>
      <c r="U50" s="35">
        <f t="shared" si="1"/>
        <v>1122.75</v>
      </c>
      <c r="V50" s="35">
        <f t="shared" si="13"/>
        <v>0</v>
      </c>
      <c r="W50" s="4">
        <f>V50</f>
        <v>0</v>
      </c>
      <c r="Y50" s="5">
        <f t="shared" si="2"/>
        <v>0</v>
      </c>
      <c r="AA50" s="67" t="s">
        <v>101</v>
      </c>
      <c r="AB50" s="68">
        <v>15.75</v>
      </c>
      <c r="AC50" s="68">
        <f>58+7.5-50</f>
        <v>15.5</v>
      </c>
      <c r="AD50" s="67"/>
      <c r="AE50" s="67"/>
      <c r="AF50" s="67"/>
      <c r="AG50" s="66">
        <f t="shared" si="11"/>
        <v>-0.25</v>
      </c>
      <c r="AI50" s="129" t="s">
        <v>101</v>
      </c>
      <c r="AJ50" s="130">
        <v>27.5</v>
      </c>
      <c r="AK50" s="130">
        <v>25</v>
      </c>
      <c r="AL50" s="130"/>
      <c r="AM50" s="67"/>
      <c r="AN50" s="67"/>
      <c r="AO50" s="131">
        <f t="shared" si="12"/>
        <v>-2.5</v>
      </c>
    </row>
    <row r="51" spans="1:41" x14ac:dyDescent="0.25">
      <c r="A51" s="43">
        <v>50</v>
      </c>
      <c r="B51" s="17" t="s">
        <v>75</v>
      </c>
      <c r="C51" s="11" t="s">
        <v>18</v>
      </c>
      <c r="D51" s="174">
        <v>217</v>
      </c>
      <c r="E51" s="175">
        <v>249</v>
      </c>
      <c r="F51" s="8"/>
      <c r="G51" s="19"/>
      <c r="H51" s="173">
        <v>11</v>
      </c>
      <c r="I51" s="19"/>
      <c r="J51" s="19"/>
      <c r="K51" s="173">
        <v>2</v>
      </c>
      <c r="L51" s="175">
        <v>239</v>
      </c>
      <c r="M51" s="175">
        <v>84</v>
      </c>
      <c r="N51" s="8"/>
      <c r="O51" s="19"/>
      <c r="P51" s="19"/>
      <c r="Q51" s="173">
        <v>18</v>
      </c>
      <c r="R51" s="173">
        <v>7</v>
      </c>
      <c r="S51" s="1">
        <f t="shared" si="10"/>
        <v>131</v>
      </c>
      <c r="T51" s="174">
        <v>118.5</v>
      </c>
      <c r="U51" s="35">
        <f t="shared" si="1"/>
        <v>-12.5</v>
      </c>
      <c r="V51" s="35">
        <f t="shared" si="13"/>
        <v>12.47</v>
      </c>
      <c r="W51" s="36">
        <f t="shared" si="7"/>
        <v>-2.9999999999999361E-2</v>
      </c>
      <c r="X51" s="37">
        <v>1770</v>
      </c>
      <c r="Y51" s="38">
        <f t="shared" si="2"/>
        <v>-53.099999999998872</v>
      </c>
      <c r="AA51" s="53" t="s">
        <v>100</v>
      </c>
      <c r="AB51" s="50">
        <v>302</v>
      </c>
      <c r="AC51" s="50">
        <f>15*8+50+35+12</f>
        <v>217</v>
      </c>
      <c r="AD51" s="53"/>
      <c r="AE51" s="53">
        <f>8+2+4+2+1</f>
        <v>17</v>
      </c>
      <c r="AF51" s="53">
        <v>50</v>
      </c>
      <c r="AG51" s="61">
        <f t="shared" si="11"/>
        <v>-18</v>
      </c>
      <c r="AI51" s="133" t="s">
        <v>100</v>
      </c>
      <c r="AJ51" s="134">
        <v>132.5</v>
      </c>
      <c r="AK51" s="134">
        <v>128.5</v>
      </c>
      <c r="AL51" s="134">
        <v>10</v>
      </c>
      <c r="AM51" s="53">
        <v>7</v>
      </c>
      <c r="AN51" s="53"/>
      <c r="AO51" s="61">
        <f t="shared" si="12"/>
        <v>-7</v>
      </c>
    </row>
    <row r="52" spans="1:41" x14ac:dyDescent="0.25">
      <c r="B52" s="17" t="s">
        <v>74</v>
      </c>
      <c r="C52" s="11" t="s">
        <v>19</v>
      </c>
      <c r="D52" s="175">
        <v>57.25</v>
      </c>
      <c r="E52" s="25"/>
      <c r="F52" s="25"/>
      <c r="G52" s="19"/>
      <c r="H52" s="19"/>
      <c r="I52" s="19"/>
      <c r="J52" s="19"/>
      <c r="K52" s="173">
        <v>28</v>
      </c>
      <c r="L52" s="175">
        <v>631.75</v>
      </c>
      <c r="M52" s="8"/>
      <c r="N52" s="8"/>
      <c r="O52" s="19"/>
      <c r="P52" s="19"/>
      <c r="Q52" s="19"/>
      <c r="R52" s="173">
        <v>46</v>
      </c>
      <c r="S52" s="1">
        <f t="shared" si="10"/>
        <v>-592.5</v>
      </c>
      <c r="T52" s="175">
        <v>31</v>
      </c>
      <c r="U52" s="1">
        <f t="shared" si="1"/>
        <v>623.5</v>
      </c>
      <c r="V52" s="1">
        <f t="shared" si="13"/>
        <v>0</v>
      </c>
      <c r="W52" s="36">
        <f>V52</f>
        <v>0</v>
      </c>
      <c r="X52" s="37"/>
      <c r="Y52" s="38">
        <f t="shared" si="2"/>
        <v>0</v>
      </c>
      <c r="AA52" s="53" t="s">
        <v>101</v>
      </c>
      <c r="AB52" s="50">
        <v>57.5</v>
      </c>
      <c r="AC52" s="50">
        <v>57.25</v>
      </c>
      <c r="AD52" s="53"/>
      <c r="AE52" s="53"/>
      <c r="AF52" s="53"/>
      <c r="AG52" s="61">
        <f t="shared" si="11"/>
        <v>-0.25</v>
      </c>
      <c r="AI52" s="133" t="s">
        <v>101</v>
      </c>
      <c r="AJ52" s="134">
        <v>32.75</v>
      </c>
      <c r="AK52" s="134">
        <v>31</v>
      </c>
      <c r="AL52" s="134"/>
      <c r="AM52" s="53"/>
      <c r="AN52" s="53"/>
      <c r="AO52" s="61">
        <f t="shared" si="12"/>
        <v>-1.75</v>
      </c>
    </row>
    <row r="53" spans="1:41" x14ac:dyDescent="0.25">
      <c r="A53" s="43">
        <v>50</v>
      </c>
      <c r="B53" s="17" t="s">
        <v>28</v>
      </c>
      <c r="C53" s="11" t="s">
        <v>18</v>
      </c>
      <c r="D53" s="178">
        <v>146.5</v>
      </c>
      <c r="E53" s="178">
        <v>438</v>
      </c>
      <c r="F53" s="8"/>
      <c r="G53" s="19"/>
      <c r="H53" s="179">
        <v>1</v>
      </c>
      <c r="I53" s="19"/>
      <c r="K53" s="179">
        <v>9.5</v>
      </c>
      <c r="L53" s="178">
        <v>299.5</v>
      </c>
      <c r="M53" s="178">
        <v>93</v>
      </c>
      <c r="N53" s="8"/>
      <c r="O53" s="19"/>
      <c r="P53" s="19"/>
      <c r="Q53" s="179">
        <v>16</v>
      </c>
      <c r="R53" s="179">
        <v>9</v>
      </c>
      <c r="S53" s="1">
        <f t="shared" si="10"/>
        <v>177.5</v>
      </c>
      <c r="T53" s="178">
        <v>142</v>
      </c>
      <c r="U53" s="1">
        <f t="shared" si="1"/>
        <v>-35.5</v>
      </c>
      <c r="V53" s="1">
        <f t="shared" si="13"/>
        <v>43.534999999999997</v>
      </c>
      <c r="W53" s="36">
        <f t="shared" si="7"/>
        <v>8.0349999999999966</v>
      </c>
      <c r="X53" s="37">
        <v>1680</v>
      </c>
      <c r="Y53" s="38">
        <f t="shared" si="2"/>
        <v>13498.799999999994</v>
      </c>
      <c r="AA53" s="53" t="s">
        <v>100</v>
      </c>
      <c r="AB53" s="50">
        <v>225.5</v>
      </c>
      <c r="AC53" s="50">
        <f>15*5+30+17.5+12+11+1</f>
        <v>146.5</v>
      </c>
      <c r="AD53" s="53"/>
      <c r="AE53" s="53">
        <f>2+1+2+2+1</f>
        <v>8</v>
      </c>
      <c r="AF53" s="53">
        <v>55</v>
      </c>
      <c r="AG53" s="61">
        <f t="shared" si="11"/>
        <v>-16</v>
      </c>
      <c r="AI53" s="133" t="s">
        <v>100</v>
      </c>
      <c r="AJ53" s="134">
        <v>150</v>
      </c>
      <c r="AK53" s="134">
        <v>142</v>
      </c>
      <c r="AL53" s="134"/>
      <c r="AM53" s="53"/>
      <c r="AN53" s="53"/>
      <c r="AO53" s="61">
        <f t="shared" si="12"/>
        <v>-8</v>
      </c>
    </row>
    <row r="54" spans="1:41" x14ac:dyDescent="0.25">
      <c r="B54" s="17" t="s">
        <v>28</v>
      </c>
      <c r="C54" s="11" t="s">
        <v>19</v>
      </c>
      <c r="D54" s="178">
        <v>1</v>
      </c>
      <c r="E54" s="23"/>
      <c r="F54" s="23"/>
      <c r="K54" s="179">
        <v>73.75</v>
      </c>
      <c r="L54" s="178">
        <v>2122.5</v>
      </c>
      <c r="M54" s="8"/>
      <c r="N54" s="8"/>
      <c r="O54" s="19"/>
      <c r="P54" s="19"/>
      <c r="Q54" s="19"/>
      <c r="R54" s="179">
        <v>93.5</v>
      </c>
      <c r="S54" s="1">
        <f t="shared" si="10"/>
        <v>-2141.25</v>
      </c>
      <c r="T54" s="178">
        <v>35.5</v>
      </c>
      <c r="U54" s="1">
        <f t="shared" si="1"/>
        <v>2176.75</v>
      </c>
      <c r="V54" s="1">
        <f t="shared" si="13"/>
        <v>0</v>
      </c>
      <c r="W54" s="36">
        <f>V54</f>
        <v>0</v>
      </c>
      <c r="X54" s="37"/>
      <c r="Y54" s="38">
        <f t="shared" si="2"/>
        <v>0</v>
      </c>
      <c r="AA54" s="53" t="s">
        <v>101</v>
      </c>
      <c r="AB54" s="50">
        <v>1.75</v>
      </c>
      <c r="AC54" s="50">
        <f>51-50</f>
        <v>1</v>
      </c>
      <c r="AD54" s="53"/>
      <c r="AE54" s="53"/>
      <c r="AF54" s="53"/>
      <c r="AG54" s="61">
        <f t="shared" si="11"/>
        <v>-0.75</v>
      </c>
      <c r="AI54" s="133" t="s">
        <v>101</v>
      </c>
      <c r="AJ54" s="134">
        <v>34.5</v>
      </c>
      <c r="AK54" s="134">
        <v>35.5</v>
      </c>
      <c r="AL54" s="134"/>
      <c r="AM54" s="53"/>
      <c r="AN54" s="53"/>
      <c r="AO54" s="61">
        <f t="shared" si="12"/>
        <v>1</v>
      </c>
    </row>
    <row r="55" spans="1:41" x14ac:dyDescent="0.25">
      <c r="A55" s="43">
        <v>50</v>
      </c>
      <c r="B55" s="17" t="s">
        <v>76</v>
      </c>
      <c r="C55" s="11" t="s">
        <v>18</v>
      </c>
      <c r="D55" s="175">
        <v>43.5</v>
      </c>
      <c r="E55" s="176">
        <v>30</v>
      </c>
      <c r="F55" s="18"/>
      <c r="G55" s="19"/>
      <c r="H55" s="19"/>
      <c r="I55" s="19"/>
      <c r="K55" s="19"/>
      <c r="L55" s="175">
        <v>36.5</v>
      </c>
      <c r="M55" s="175">
        <v>16</v>
      </c>
      <c r="N55" s="8"/>
      <c r="O55" s="19"/>
      <c r="P55" s="19"/>
      <c r="Q55" s="173">
        <v>1</v>
      </c>
      <c r="R55" s="173">
        <v>1</v>
      </c>
      <c r="S55" s="1">
        <f t="shared" si="10"/>
        <v>19</v>
      </c>
      <c r="T55" s="175">
        <v>13</v>
      </c>
      <c r="U55" s="1">
        <f t="shared" si="1"/>
        <v>-6</v>
      </c>
      <c r="V55" s="1">
        <f t="shared" si="13"/>
        <v>2.33</v>
      </c>
      <c r="W55" s="36">
        <f t="shared" si="7"/>
        <v>-3.67</v>
      </c>
      <c r="X55" s="37">
        <v>1795</v>
      </c>
      <c r="Y55" s="38">
        <f t="shared" si="2"/>
        <v>-6587.65</v>
      </c>
      <c r="AA55" s="53" t="s">
        <v>100</v>
      </c>
      <c r="AB55" s="50">
        <v>46.5</v>
      </c>
      <c r="AC55" s="50">
        <f>43+0.5</f>
        <v>43.5</v>
      </c>
      <c r="AD55" s="53"/>
      <c r="AE55" s="53">
        <v>2</v>
      </c>
      <c r="AF55" s="53"/>
      <c r="AG55" s="61">
        <f t="shared" si="11"/>
        <v>-1</v>
      </c>
      <c r="AI55" s="133" t="s">
        <v>100</v>
      </c>
      <c r="AJ55" s="134">
        <v>22.5</v>
      </c>
      <c r="AK55" s="134">
        <v>14</v>
      </c>
      <c r="AL55" s="134">
        <v>1</v>
      </c>
      <c r="AM55" s="53">
        <v>6</v>
      </c>
      <c r="AN55" s="53"/>
      <c r="AO55" s="61">
        <f t="shared" si="12"/>
        <v>-3.5</v>
      </c>
    </row>
    <row r="56" spans="1:41" x14ac:dyDescent="0.25">
      <c r="B56" s="17" t="s">
        <v>77</v>
      </c>
      <c r="C56" s="11" t="s">
        <v>19</v>
      </c>
      <c r="D56" s="175">
        <v>31.25</v>
      </c>
      <c r="E56" s="23"/>
      <c r="F56" s="23"/>
      <c r="J56" s="177">
        <v>4.75</v>
      </c>
      <c r="K56" s="19"/>
      <c r="L56" s="175">
        <v>135.5</v>
      </c>
      <c r="M56" s="8"/>
      <c r="N56" s="8"/>
      <c r="O56" s="19"/>
      <c r="P56" s="19"/>
      <c r="Q56" s="19"/>
      <c r="R56" s="173">
        <v>0</v>
      </c>
      <c r="S56" s="1">
        <f t="shared" si="10"/>
        <v>-99.5</v>
      </c>
      <c r="T56" s="175">
        <v>17</v>
      </c>
      <c r="U56" s="1">
        <f t="shared" si="1"/>
        <v>116.5</v>
      </c>
      <c r="V56" s="1">
        <f t="shared" si="13"/>
        <v>0</v>
      </c>
      <c r="W56" s="36">
        <f>V56</f>
        <v>0</v>
      </c>
      <c r="X56" s="37"/>
      <c r="Y56" s="38">
        <f t="shared" si="2"/>
        <v>0</v>
      </c>
      <c r="AA56" s="53" t="s">
        <v>101</v>
      </c>
      <c r="AB56" s="50">
        <v>26.5</v>
      </c>
      <c r="AC56" s="50">
        <f>56.25-25</f>
        <v>31.25</v>
      </c>
      <c r="AD56" s="53"/>
      <c r="AE56" s="53"/>
      <c r="AF56" s="53"/>
      <c r="AG56" s="61">
        <f t="shared" si="11"/>
        <v>4.75</v>
      </c>
      <c r="AI56" s="133" t="s">
        <v>101</v>
      </c>
      <c r="AJ56" s="134">
        <v>20.75</v>
      </c>
      <c r="AK56" s="134">
        <v>17</v>
      </c>
      <c r="AL56" s="134"/>
      <c r="AM56" s="53"/>
      <c r="AN56" s="53"/>
      <c r="AO56" s="61">
        <f t="shared" si="12"/>
        <v>-3.75</v>
      </c>
    </row>
    <row r="57" spans="1:41" x14ac:dyDescent="0.25">
      <c r="A57" s="43">
        <v>50</v>
      </c>
      <c r="B57" s="17" t="s">
        <v>29</v>
      </c>
      <c r="C57" s="11" t="s">
        <v>18</v>
      </c>
      <c r="D57" s="165">
        <v>54.5</v>
      </c>
      <c r="E57" s="166">
        <v>75</v>
      </c>
      <c r="F57" s="19"/>
      <c r="G57" s="19"/>
      <c r="H57" s="166">
        <v>1</v>
      </c>
      <c r="I57" s="166">
        <v>3</v>
      </c>
      <c r="J57" s="19"/>
      <c r="K57" s="166">
        <v>2.5</v>
      </c>
      <c r="L57" s="165">
        <v>62.5</v>
      </c>
      <c r="M57" s="165">
        <v>21</v>
      </c>
      <c r="N57" s="8"/>
      <c r="O57" s="19"/>
      <c r="P57" s="19"/>
      <c r="Q57" s="166">
        <v>1</v>
      </c>
      <c r="R57" s="166">
        <v>4</v>
      </c>
      <c r="S57" s="1">
        <f t="shared" si="10"/>
        <v>47.5</v>
      </c>
      <c r="T57" s="165">
        <v>40</v>
      </c>
      <c r="U57" s="1">
        <f t="shared" si="1"/>
        <v>-7.5</v>
      </c>
      <c r="V57" s="1">
        <f t="shared" si="13"/>
        <v>7.01</v>
      </c>
      <c r="W57" s="36">
        <f t="shared" si="7"/>
        <v>-0.49000000000000021</v>
      </c>
      <c r="X57" s="37">
        <v>1740</v>
      </c>
      <c r="Y57" s="38">
        <f t="shared" si="2"/>
        <v>-852.60000000000036</v>
      </c>
      <c r="AA57" s="53" t="s">
        <v>100</v>
      </c>
      <c r="AB57" s="50">
        <v>59.5</v>
      </c>
      <c r="AC57" s="50">
        <f>24+30.5</f>
        <v>54.5</v>
      </c>
      <c r="AD57" s="50"/>
      <c r="AE57" s="53">
        <v>4</v>
      </c>
      <c r="AF57" s="53"/>
      <c r="AG57" s="61">
        <f t="shared" si="11"/>
        <v>-1</v>
      </c>
      <c r="AI57" s="133" t="s">
        <v>100</v>
      </c>
      <c r="AJ57" s="134">
        <v>40.5</v>
      </c>
      <c r="AK57" s="134">
        <v>40</v>
      </c>
      <c r="AL57" s="50"/>
      <c r="AM57" s="53">
        <v>0</v>
      </c>
      <c r="AN57" s="53"/>
      <c r="AO57" s="61">
        <f t="shared" si="12"/>
        <v>-0.5</v>
      </c>
    </row>
    <row r="58" spans="1:41" x14ac:dyDescent="0.25">
      <c r="B58" s="17" t="s">
        <v>29</v>
      </c>
      <c r="C58" s="11" t="s">
        <v>19</v>
      </c>
      <c r="D58" s="165">
        <v>70</v>
      </c>
      <c r="E58" s="19"/>
      <c r="F58" s="19"/>
      <c r="G58" s="19"/>
      <c r="H58" s="19"/>
      <c r="I58" s="19"/>
      <c r="J58" s="19"/>
      <c r="K58" s="166">
        <v>22</v>
      </c>
      <c r="L58" s="165">
        <v>394.5</v>
      </c>
      <c r="M58" s="8"/>
      <c r="N58" s="8"/>
      <c r="O58" s="19"/>
      <c r="P58" s="19"/>
      <c r="Q58" s="19"/>
      <c r="R58" s="166">
        <v>7</v>
      </c>
      <c r="S58" s="1">
        <f t="shared" si="10"/>
        <v>-309.5</v>
      </c>
      <c r="T58" s="165">
        <v>41</v>
      </c>
      <c r="U58" s="1">
        <f t="shared" si="1"/>
        <v>350.5</v>
      </c>
      <c r="V58" s="1">
        <f t="shared" si="13"/>
        <v>0</v>
      </c>
      <c r="W58" s="36">
        <f>V58</f>
        <v>0</v>
      </c>
      <c r="X58" s="37"/>
      <c r="Y58" s="38">
        <f t="shared" si="2"/>
        <v>0</v>
      </c>
      <c r="AA58" s="53" t="s">
        <v>101</v>
      </c>
      <c r="AB58" s="50">
        <v>70.5</v>
      </c>
      <c r="AC58" s="50">
        <f>58+12</f>
        <v>70</v>
      </c>
      <c r="AD58" s="50"/>
      <c r="AE58" s="53"/>
      <c r="AF58" s="53"/>
      <c r="AG58" s="61">
        <f t="shared" si="11"/>
        <v>-0.5</v>
      </c>
      <c r="AI58" s="133" t="s">
        <v>101</v>
      </c>
      <c r="AJ58" s="134">
        <v>41</v>
      </c>
      <c r="AK58" s="134">
        <v>41</v>
      </c>
      <c r="AL58" s="50"/>
      <c r="AM58" s="53"/>
      <c r="AN58" s="53"/>
      <c r="AO58" s="61">
        <f t="shared" si="12"/>
        <v>0</v>
      </c>
    </row>
    <row r="59" spans="1:41" x14ac:dyDescent="0.25">
      <c r="A59" s="43">
        <v>50</v>
      </c>
      <c r="B59" s="90" t="s">
        <v>78</v>
      </c>
      <c r="C59" s="11" t="s">
        <v>18</v>
      </c>
      <c r="D59" s="183">
        <v>46</v>
      </c>
      <c r="E59" s="183">
        <v>150</v>
      </c>
      <c r="F59" s="8"/>
      <c r="G59" s="19"/>
      <c r="H59" s="19"/>
      <c r="I59" s="19"/>
      <c r="J59" s="19"/>
      <c r="K59" s="184">
        <v>5.5</v>
      </c>
      <c r="L59" s="183">
        <v>90.5</v>
      </c>
      <c r="M59" s="183">
        <v>36</v>
      </c>
      <c r="N59" s="8"/>
      <c r="O59" s="19"/>
      <c r="P59" s="19"/>
      <c r="Q59" s="184">
        <v>9</v>
      </c>
      <c r="R59" s="184">
        <v>1</v>
      </c>
      <c r="S59" s="1">
        <f t="shared" si="10"/>
        <v>65</v>
      </c>
      <c r="T59" s="183">
        <v>60</v>
      </c>
      <c r="U59" s="1">
        <f t="shared" si="1"/>
        <v>-5</v>
      </c>
      <c r="V59" s="1">
        <f t="shared" si="13"/>
        <v>11.67</v>
      </c>
      <c r="W59" s="36">
        <f t="shared" si="7"/>
        <v>6.67</v>
      </c>
      <c r="X59" s="37">
        <v>1935</v>
      </c>
      <c r="Y59" s="38">
        <f t="shared" si="2"/>
        <v>12906.45</v>
      </c>
      <c r="AA59" s="53" t="s">
        <v>100</v>
      </c>
      <c r="AB59" s="50">
        <v>58</v>
      </c>
      <c r="AC59" s="50">
        <f>18+27+1</f>
        <v>46</v>
      </c>
      <c r="AD59" s="53"/>
      <c r="AE59" s="53">
        <v>3</v>
      </c>
      <c r="AF59" s="53"/>
      <c r="AG59" s="61">
        <f t="shared" si="11"/>
        <v>-9</v>
      </c>
      <c r="AI59" s="133" t="s">
        <v>100</v>
      </c>
      <c r="AJ59" s="134">
        <v>65</v>
      </c>
      <c r="AK59" s="134">
        <v>60</v>
      </c>
      <c r="AL59" s="134"/>
      <c r="AM59" s="53">
        <v>4</v>
      </c>
      <c r="AN59" s="53"/>
      <c r="AO59" s="61">
        <f t="shared" si="12"/>
        <v>-1</v>
      </c>
    </row>
    <row r="60" spans="1:41" x14ac:dyDescent="0.25">
      <c r="B60" s="90" t="s">
        <v>79</v>
      </c>
      <c r="C60" s="11" t="s">
        <v>19</v>
      </c>
      <c r="D60" s="183">
        <v>62</v>
      </c>
      <c r="E60" s="18"/>
      <c r="F60" s="18"/>
      <c r="G60" s="19"/>
      <c r="H60" s="19"/>
      <c r="I60" s="19"/>
      <c r="J60" s="19"/>
      <c r="K60" s="184">
        <v>23</v>
      </c>
      <c r="L60" s="183">
        <v>629.25</v>
      </c>
      <c r="M60" s="8"/>
      <c r="N60" s="8"/>
      <c r="O60" s="19"/>
      <c r="P60" s="19"/>
      <c r="Q60" s="19"/>
      <c r="R60" s="184">
        <v>29</v>
      </c>
      <c r="S60" s="1">
        <f t="shared" si="10"/>
        <v>-573.25</v>
      </c>
      <c r="T60" s="183">
        <v>10.25</v>
      </c>
      <c r="U60" s="1">
        <f t="shared" si="1"/>
        <v>583.5</v>
      </c>
      <c r="V60" s="1">
        <f t="shared" si="13"/>
        <v>0</v>
      </c>
      <c r="W60" s="36">
        <f>V60</f>
        <v>0</v>
      </c>
      <c r="X60" s="37"/>
      <c r="Y60" s="38">
        <f t="shared" si="2"/>
        <v>0</v>
      </c>
      <c r="AA60" s="53" t="s">
        <v>101</v>
      </c>
      <c r="AB60" s="50">
        <v>62.5</v>
      </c>
      <c r="AC60" s="50">
        <f>14+48</f>
        <v>62</v>
      </c>
      <c r="AD60" s="53"/>
      <c r="AE60" s="53"/>
      <c r="AF60" s="53"/>
      <c r="AG60" s="61">
        <f t="shared" si="11"/>
        <v>-0.5</v>
      </c>
      <c r="AI60" s="133" t="s">
        <v>101</v>
      </c>
      <c r="AJ60" s="134">
        <v>27.25</v>
      </c>
      <c r="AK60" s="134">
        <v>10.25</v>
      </c>
      <c r="AL60" s="134"/>
      <c r="AM60" s="53"/>
      <c r="AN60" s="53"/>
      <c r="AO60" s="61">
        <f t="shared" si="12"/>
        <v>-17</v>
      </c>
    </row>
    <row r="61" spans="1:41" x14ac:dyDescent="0.25">
      <c r="A61" s="43">
        <v>50</v>
      </c>
      <c r="B61" s="90" t="s">
        <v>30</v>
      </c>
      <c r="C61" s="11" t="s">
        <v>18</v>
      </c>
      <c r="D61" s="163">
        <v>106</v>
      </c>
      <c r="E61" s="162">
        <v>135</v>
      </c>
      <c r="F61" s="19"/>
      <c r="G61" s="19"/>
      <c r="H61" s="162">
        <v>1</v>
      </c>
      <c r="I61" s="19"/>
      <c r="K61" s="162">
        <v>10.5</v>
      </c>
      <c r="L61" s="164">
        <v>121.5</v>
      </c>
      <c r="M61" s="164">
        <v>32</v>
      </c>
      <c r="N61" s="8"/>
      <c r="O61" s="19"/>
      <c r="P61" s="19"/>
      <c r="Q61" s="162">
        <v>3.5</v>
      </c>
      <c r="R61" s="162">
        <v>1.5</v>
      </c>
      <c r="S61" s="1">
        <f t="shared" si="10"/>
        <v>94</v>
      </c>
      <c r="T61" s="163">
        <v>70</v>
      </c>
      <c r="U61" s="35">
        <f t="shared" si="1"/>
        <v>-24</v>
      </c>
      <c r="V61" s="35">
        <f t="shared" si="13"/>
        <v>26.12</v>
      </c>
      <c r="W61" s="36">
        <f>U61+V61</f>
        <v>2.120000000000001</v>
      </c>
      <c r="X61" s="37">
        <v>1870</v>
      </c>
      <c r="Y61" s="38">
        <f t="shared" si="2"/>
        <v>3964.4000000000019</v>
      </c>
      <c r="AA61" s="53" t="s">
        <v>101</v>
      </c>
      <c r="AB61" s="50">
        <v>9</v>
      </c>
      <c r="AC61" s="50">
        <f>55.25-50</f>
        <v>5.25</v>
      </c>
      <c r="AD61" s="50"/>
      <c r="AE61" s="53"/>
      <c r="AF61" s="53"/>
      <c r="AG61" s="61">
        <f t="shared" si="11"/>
        <v>-3.75</v>
      </c>
      <c r="AI61" s="133" t="s">
        <v>101</v>
      </c>
      <c r="AJ61" s="134">
        <v>33.25</v>
      </c>
      <c r="AK61" s="134">
        <v>35.5</v>
      </c>
      <c r="AL61" s="134"/>
      <c r="AM61" s="53"/>
      <c r="AN61" s="53"/>
      <c r="AO61" s="61">
        <f t="shared" si="12"/>
        <v>2.25</v>
      </c>
    </row>
    <row r="62" spans="1:41" x14ac:dyDescent="0.25">
      <c r="B62" s="17" t="s">
        <v>30</v>
      </c>
      <c r="C62" s="11" t="s">
        <v>19</v>
      </c>
      <c r="D62" s="164">
        <v>5.25</v>
      </c>
      <c r="K62" s="162">
        <v>21.5</v>
      </c>
      <c r="L62" s="164">
        <v>1225.5</v>
      </c>
      <c r="M62" s="8"/>
      <c r="N62" s="8"/>
      <c r="O62" s="19"/>
      <c r="P62" s="19"/>
      <c r="Q62" s="162">
        <v>3.75</v>
      </c>
      <c r="R62" s="162">
        <v>68</v>
      </c>
      <c r="S62" s="1">
        <f t="shared" si="10"/>
        <v>-1270.5</v>
      </c>
      <c r="T62" s="164">
        <v>35.5</v>
      </c>
      <c r="U62" s="1">
        <f t="shared" si="1"/>
        <v>1306</v>
      </c>
      <c r="V62" s="1">
        <f t="shared" si="13"/>
        <v>0</v>
      </c>
      <c r="W62" s="36">
        <f>V62</f>
        <v>0</v>
      </c>
      <c r="X62" s="37"/>
      <c r="Y62" s="38">
        <f t="shared" si="2"/>
        <v>0</v>
      </c>
      <c r="AA62" s="53" t="s">
        <v>100</v>
      </c>
      <c r="AB62" s="50">
        <v>140.5</v>
      </c>
      <c r="AC62" s="50">
        <f>23+45+37+1</f>
        <v>106</v>
      </c>
      <c r="AD62" s="50"/>
      <c r="AE62" s="53">
        <v>1</v>
      </c>
      <c r="AF62" s="53">
        <v>30</v>
      </c>
      <c r="AG62" s="61">
        <f t="shared" si="11"/>
        <v>-3.5</v>
      </c>
      <c r="AI62" s="133" t="s">
        <v>100</v>
      </c>
      <c r="AJ62" s="134">
        <v>70.5</v>
      </c>
      <c r="AK62" s="134">
        <v>70</v>
      </c>
      <c r="AL62" s="134"/>
      <c r="AM62" s="53"/>
      <c r="AN62" s="53"/>
      <c r="AO62" s="61">
        <f t="shared" si="12"/>
        <v>-0.5</v>
      </c>
    </row>
    <row r="63" spans="1:41" x14ac:dyDescent="0.25">
      <c r="A63" s="43">
        <v>50</v>
      </c>
      <c r="B63" s="17" t="s">
        <v>38</v>
      </c>
      <c r="C63" s="11" t="s">
        <v>18</v>
      </c>
      <c r="D63" s="8"/>
      <c r="E63" s="20"/>
      <c r="F63" s="20"/>
      <c r="G63" s="19"/>
      <c r="H63" s="19"/>
      <c r="I63" s="19"/>
      <c r="J63" s="19"/>
      <c r="K63" s="19"/>
      <c r="L63" s="8"/>
      <c r="M63" s="8"/>
      <c r="N63" s="8"/>
      <c r="O63" s="19"/>
      <c r="P63" s="19"/>
      <c r="Q63" s="19"/>
      <c r="R63" s="19"/>
      <c r="S63" s="1">
        <f t="shared" si="10"/>
        <v>0</v>
      </c>
      <c r="T63" s="8"/>
      <c r="U63" s="1">
        <f t="shared" si="1"/>
        <v>0</v>
      </c>
      <c r="V63" s="1">
        <f t="shared" si="13"/>
        <v>0</v>
      </c>
      <c r="W63" s="36">
        <f t="shared" si="7"/>
        <v>0</v>
      </c>
      <c r="X63" s="37"/>
      <c r="Y63" s="38">
        <f t="shared" si="2"/>
        <v>0</v>
      </c>
    </row>
    <row r="64" spans="1:41" x14ac:dyDescent="0.25">
      <c r="B64" s="17" t="s">
        <v>38</v>
      </c>
      <c r="C64" s="11" t="s">
        <v>19</v>
      </c>
      <c r="D64" s="8"/>
      <c r="E64" s="18"/>
      <c r="F64" s="18"/>
      <c r="G64" s="19"/>
      <c r="H64" s="19"/>
      <c r="I64" s="19"/>
      <c r="J64" s="19"/>
      <c r="K64" s="19"/>
      <c r="L64" s="24"/>
      <c r="M64" s="24"/>
      <c r="N64" s="24"/>
      <c r="O64" s="19"/>
      <c r="P64" s="19"/>
      <c r="Q64" s="19"/>
      <c r="R64" s="19"/>
      <c r="S64" s="1">
        <f t="shared" si="10"/>
        <v>0</v>
      </c>
      <c r="T64" s="8"/>
      <c r="U64" s="1">
        <f t="shared" si="1"/>
        <v>0</v>
      </c>
      <c r="V64" s="1">
        <f t="shared" si="13"/>
        <v>0</v>
      </c>
      <c r="W64" s="36">
        <f>V64</f>
        <v>0</v>
      </c>
      <c r="X64" s="37"/>
      <c r="Y64" s="38">
        <f t="shared" si="2"/>
        <v>0</v>
      </c>
    </row>
    <row r="65" spans="1:41" x14ac:dyDescent="0.25">
      <c r="A65" s="43">
        <v>50</v>
      </c>
      <c r="B65" s="17" t="s">
        <v>50</v>
      </c>
      <c r="C65" s="11" t="s">
        <v>18</v>
      </c>
      <c r="D65" s="8"/>
      <c r="E65" s="18"/>
      <c r="F65" s="18"/>
      <c r="G65" s="19"/>
      <c r="H65" s="19"/>
      <c r="I65" s="19"/>
      <c r="J65" s="19"/>
      <c r="K65" s="19"/>
      <c r="L65" s="8"/>
      <c r="M65" s="8"/>
      <c r="N65" s="8"/>
      <c r="O65" s="19"/>
      <c r="P65" s="19"/>
      <c r="Q65" s="19"/>
      <c r="R65" s="19"/>
      <c r="S65" s="1">
        <f t="shared" si="10"/>
        <v>0</v>
      </c>
      <c r="T65" s="8"/>
      <c r="U65" s="1">
        <f t="shared" si="1"/>
        <v>0</v>
      </c>
      <c r="V65" s="1">
        <f t="shared" si="13"/>
        <v>0</v>
      </c>
      <c r="W65" s="36">
        <f t="shared" si="7"/>
        <v>0</v>
      </c>
      <c r="X65" s="37"/>
      <c r="Y65" s="38">
        <f t="shared" si="2"/>
        <v>0</v>
      </c>
    </row>
    <row r="66" spans="1:41" x14ac:dyDescent="0.25">
      <c r="B66" s="17" t="s">
        <v>50</v>
      </c>
      <c r="C66" s="11" t="s">
        <v>19</v>
      </c>
      <c r="D66" s="8"/>
      <c r="E66" s="18"/>
      <c r="F66" s="18"/>
      <c r="G66" s="19"/>
      <c r="H66" s="19"/>
      <c r="I66" s="19"/>
      <c r="J66" s="19"/>
      <c r="K66" s="19"/>
      <c r="L66" s="8"/>
      <c r="M66" s="8"/>
      <c r="N66" s="8"/>
      <c r="O66" s="19"/>
      <c r="P66" s="19"/>
      <c r="Q66" s="19"/>
      <c r="R66" s="19"/>
      <c r="S66" s="1">
        <f t="shared" si="10"/>
        <v>0</v>
      </c>
      <c r="T66" s="8"/>
      <c r="U66" s="1">
        <f t="shared" si="1"/>
        <v>0</v>
      </c>
      <c r="V66" s="1">
        <f t="shared" si="13"/>
        <v>0</v>
      </c>
      <c r="W66" s="36">
        <f>V66</f>
        <v>0</v>
      </c>
      <c r="X66" s="37"/>
      <c r="Y66" s="38">
        <f t="shared" si="2"/>
        <v>0</v>
      </c>
    </row>
    <row r="67" spans="1:41" x14ac:dyDescent="0.25">
      <c r="A67" s="43">
        <v>50</v>
      </c>
      <c r="B67" s="17" t="s">
        <v>51</v>
      </c>
      <c r="C67" s="11" t="s">
        <v>18</v>
      </c>
      <c r="D67" s="8"/>
      <c r="E67" s="18"/>
      <c r="F67" s="18"/>
      <c r="G67" s="19"/>
      <c r="H67" s="19"/>
      <c r="I67" s="19"/>
      <c r="J67" s="19"/>
      <c r="K67" s="19"/>
      <c r="L67" s="8"/>
      <c r="M67" s="8"/>
      <c r="N67" s="8"/>
      <c r="O67" s="19"/>
      <c r="P67" s="19"/>
      <c r="Q67" s="19"/>
      <c r="R67" s="19"/>
      <c r="S67" s="1">
        <f t="shared" ref="S67:S98" si="14">SUM(D67:K67)-SUM(L67:R67)</f>
        <v>0</v>
      </c>
      <c r="T67" s="8"/>
      <c r="U67" s="1">
        <f t="shared" ref="U67:U114" si="15">T67-S67</f>
        <v>0</v>
      </c>
      <c r="V67" s="1">
        <f t="shared" si="13"/>
        <v>0</v>
      </c>
      <c r="W67" s="36">
        <f t="shared" si="7"/>
        <v>0</v>
      </c>
      <c r="X67" s="37"/>
      <c r="Y67" s="38">
        <f t="shared" si="2"/>
        <v>0</v>
      </c>
    </row>
    <row r="68" spans="1:41" x14ac:dyDescent="0.25">
      <c r="B68" s="17" t="s">
        <v>51</v>
      </c>
      <c r="C68" s="11" t="s">
        <v>19</v>
      </c>
      <c r="D68" s="8"/>
      <c r="E68" s="18"/>
      <c r="F68" s="18"/>
      <c r="G68" s="19"/>
      <c r="H68" s="19"/>
      <c r="I68" s="19"/>
      <c r="J68" s="19"/>
      <c r="K68" s="19"/>
      <c r="L68" s="8"/>
      <c r="M68" s="8"/>
      <c r="N68" s="8"/>
      <c r="O68" s="19"/>
      <c r="P68" s="19"/>
      <c r="Q68" s="19"/>
      <c r="R68" s="19"/>
      <c r="S68" s="1">
        <f t="shared" si="14"/>
        <v>0</v>
      </c>
      <c r="T68" s="8"/>
      <c r="U68" s="1">
        <f t="shared" si="15"/>
        <v>0</v>
      </c>
      <c r="V68" s="1">
        <f t="shared" si="13"/>
        <v>0</v>
      </c>
      <c r="W68" s="36">
        <f>V68</f>
        <v>0</v>
      </c>
      <c r="X68" s="37"/>
      <c r="Y68" s="38">
        <f t="shared" si="2"/>
        <v>0</v>
      </c>
    </row>
    <row r="69" spans="1:41" x14ac:dyDescent="0.25">
      <c r="A69" s="43">
        <v>50</v>
      </c>
      <c r="B69" s="17" t="s">
        <v>52</v>
      </c>
      <c r="C69" s="11" t="s">
        <v>18</v>
      </c>
      <c r="D69" s="8"/>
      <c r="E69" s="18"/>
      <c r="F69" s="18"/>
      <c r="G69" s="19"/>
      <c r="H69" s="19"/>
      <c r="I69" s="19"/>
      <c r="J69" s="19"/>
      <c r="K69" s="19"/>
      <c r="L69" s="8"/>
      <c r="M69" s="8"/>
      <c r="N69" s="8"/>
      <c r="O69" s="19"/>
      <c r="P69" s="19"/>
      <c r="Q69" s="19"/>
      <c r="R69" s="19"/>
      <c r="S69" s="1">
        <f t="shared" si="14"/>
        <v>0</v>
      </c>
      <c r="T69" s="8"/>
      <c r="U69" s="1">
        <f t="shared" si="15"/>
        <v>0</v>
      </c>
      <c r="V69" s="1">
        <f t="shared" si="13"/>
        <v>0</v>
      </c>
      <c r="W69" s="36">
        <f t="shared" si="7"/>
        <v>0</v>
      </c>
      <c r="X69" s="37"/>
      <c r="Y69" s="38">
        <f t="shared" si="2"/>
        <v>0</v>
      </c>
    </row>
    <row r="70" spans="1:41" x14ac:dyDescent="0.25">
      <c r="B70" s="17" t="s">
        <v>52</v>
      </c>
      <c r="C70" s="11" t="s">
        <v>19</v>
      </c>
      <c r="D70" s="8"/>
      <c r="E70" s="18"/>
      <c r="F70" s="18"/>
      <c r="G70" s="19"/>
      <c r="H70" s="19"/>
      <c r="I70" s="19"/>
      <c r="J70" s="19"/>
      <c r="K70" s="19"/>
      <c r="L70" s="8"/>
      <c r="M70" s="8"/>
      <c r="N70" s="8"/>
      <c r="O70" s="19"/>
      <c r="P70" s="19"/>
      <c r="Q70" s="19"/>
      <c r="R70" s="19"/>
      <c r="S70" s="1">
        <f t="shared" si="14"/>
        <v>0</v>
      </c>
      <c r="T70" s="8"/>
      <c r="U70" s="1">
        <f t="shared" si="15"/>
        <v>0</v>
      </c>
      <c r="V70" s="1">
        <f t="shared" si="13"/>
        <v>0</v>
      </c>
      <c r="W70" s="36">
        <f>V70</f>
        <v>0</v>
      </c>
      <c r="X70" s="37"/>
      <c r="Y70" s="38">
        <f t="shared" ref="Y70:Y114" si="16">X70*W70</f>
        <v>0</v>
      </c>
    </row>
    <row r="71" spans="1:41" x14ac:dyDescent="0.25">
      <c r="A71" s="43">
        <v>50</v>
      </c>
      <c r="B71" s="17" t="s">
        <v>40</v>
      </c>
      <c r="C71" s="11" t="s">
        <v>18</v>
      </c>
      <c r="D71" s="8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">
        <f t="shared" si="14"/>
        <v>0</v>
      </c>
      <c r="T71" s="8"/>
      <c r="U71" s="1">
        <f t="shared" si="15"/>
        <v>0</v>
      </c>
      <c r="V71" s="1">
        <f t="shared" si="13"/>
        <v>0</v>
      </c>
      <c r="W71" s="36">
        <f t="shared" ref="W71:W113" si="17">U71+V71</f>
        <v>0</v>
      </c>
      <c r="X71" s="37"/>
      <c r="Y71" s="38">
        <f t="shared" si="16"/>
        <v>0</v>
      </c>
    </row>
    <row r="72" spans="1:41" x14ac:dyDescent="0.25">
      <c r="B72" s="17" t="s">
        <v>40</v>
      </c>
      <c r="C72" s="11" t="s">
        <v>19</v>
      </c>
      <c r="D72" s="8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">
        <f t="shared" si="14"/>
        <v>0</v>
      </c>
      <c r="T72" s="8"/>
      <c r="U72" s="1">
        <f>T72-S72</f>
        <v>0</v>
      </c>
      <c r="V72" s="1">
        <f t="shared" si="13"/>
        <v>0</v>
      </c>
      <c r="W72" s="36">
        <f>V72</f>
        <v>0</v>
      </c>
      <c r="X72" s="37"/>
      <c r="Y72" s="38">
        <f t="shared" si="16"/>
        <v>0</v>
      </c>
    </row>
    <row r="73" spans="1:41" x14ac:dyDescent="0.25">
      <c r="A73" s="43">
        <v>50</v>
      </c>
      <c r="B73" s="17" t="s">
        <v>68</v>
      </c>
      <c r="C73" s="11" t="s">
        <v>18</v>
      </c>
      <c r="D73" s="62">
        <v>0</v>
      </c>
      <c r="E73" s="19"/>
      <c r="F73" s="19"/>
      <c r="G73" s="19"/>
      <c r="H73" s="19"/>
      <c r="I73" s="19"/>
      <c r="J73" s="19"/>
      <c r="K73" s="19"/>
      <c r="L73" s="8"/>
      <c r="M73" s="8"/>
      <c r="N73" s="8"/>
      <c r="O73" s="19"/>
      <c r="P73" s="19"/>
      <c r="Q73" s="19"/>
      <c r="R73" s="19"/>
      <c r="S73" s="1">
        <f t="shared" si="14"/>
        <v>0</v>
      </c>
      <c r="T73" s="62"/>
      <c r="U73" s="1">
        <f>T73-S73</f>
        <v>0</v>
      </c>
      <c r="V73" s="1">
        <f t="shared" ref="V73:V104" si="18">IFERROR(U74/A73,0)</f>
        <v>0</v>
      </c>
      <c r="W73" s="36">
        <f>V73</f>
        <v>0</v>
      </c>
      <c r="X73" s="37"/>
      <c r="Y73" s="38">
        <f t="shared" si="16"/>
        <v>0</v>
      </c>
    </row>
    <row r="74" spans="1:41" x14ac:dyDescent="0.25">
      <c r="B74" s="17" t="s">
        <v>42</v>
      </c>
      <c r="C74" s="11" t="s">
        <v>19</v>
      </c>
      <c r="D74" s="8"/>
      <c r="E74" s="19"/>
      <c r="F74" s="19"/>
      <c r="G74" s="19"/>
      <c r="H74" s="19"/>
      <c r="I74" s="19"/>
      <c r="J74" s="19"/>
      <c r="K74" s="19"/>
      <c r="L74" s="8"/>
      <c r="M74" s="8"/>
      <c r="N74" s="8"/>
      <c r="O74" s="19"/>
      <c r="P74" s="19"/>
      <c r="Q74" s="19"/>
      <c r="R74" s="19"/>
      <c r="S74" s="1">
        <f t="shared" si="14"/>
        <v>0</v>
      </c>
      <c r="T74" s="8"/>
      <c r="U74" s="1">
        <f t="shared" ref="U74" si="19">T74-S74</f>
        <v>0</v>
      </c>
      <c r="V74" s="1">
        <f t="shared" si="18"/>
        <v>0</v>
      </c>
      <c r="W74" s="36">
        <f>V74</f>
        <v>0</v>
      </c>
      <c r="X74" s="37"/>
      <c r="Y74" s="38">
        <f t="shared" si="16"/>
        <v>0</v>
      </c>
    </row>
    <row r="75" spans="1:41" x14ac:dyDescent="0.25">
      <c r="A75" s="43">
        <v>50</v>
      </c>
      <c r="B75" s="17" t="s">
        <v>39</v>
      </c>
      <c r="C75" s="11" t="s">
        <v>18</v>
      </c>
      <c r="D75" s="8"/>
      <c r="E75" s="19"/>
      <c r="F75" s="19"/>
      <c r="G75" s="19"/>
      <c r="H75" s="19"/>
      <c r="I75" s="19"/>
      <c r="J75" s="19"/>
      <c r="K75" s="19"/>
      <c r="L75" s="10"/>
      <c r="M75" s="10"/>
      <c r="N75" s="10"/>
      <c r="O75" s="19"/>
      <c r="P75" s="19"/>
      <c r="Q75" s="19"/>
      <c r="R75" s="19"/>
      <c r="S75" s="1">
        <f t="shared" si="14"/>
        <v>0</v>
      </c>
      <c r="T75" s="8"/>
      <c r="U75" s="1">
        <f t="shared" si="15"/>
        <v>0</v>
      </c>
      <c r="V75" s="1">
        <f t="shared" si="18"/>
        <v>0</v>
      </c>
      <c r="W75" s="36">
        <f t="shared" si="17"/>
        <v>0</v>
      </c>
      <c r="X75" s="37"/>
      <c r="Y75" s="38">
        <f t="shared" si="16"/>
        <v>0</v>
      </c>
    </row>
    <row r="76" spans="1:41" x14ac:dyDescent="0.25">
      <c r="B76" s="17" t="s">
        <v>39</v>
      </c>
      <c r="C76" s="11" t="s">
        <v>19</v>
      </c>
      <c r="D76" s="8"/>
      <c r="E76" s="19"/>
      <c r="F76" s="19"/>
      <c r="G76" s="19"/>
      <c r="H76" s="19"/>
      <c r="I76" s="19"/>
      <c r="J76" s="19"/>
      <c r="K76" s="19"/>
      <c r="L76" s="26"/>
      <c r="M76" s="26"/>
      <c r="N76" s="26"/>
      <c r="O76" s="19"/>
      <c r="P76" s="19"/>
      <c r="Q76" s="19"/>
      <c r="R76" s="19"/>
      <c r="S76" s="1">
        <f t="shared" si="14"/>
        <v>0</v>
      </c>
      <c r="T76" s="8"/>
      <c r="U76" s="1">
        <f t="shared" si="15"/>
        <v>0</v>
      </c>
      <c r="V76" s="1">
        <f t="shared" si="18"/>
        <v>0</v>
      </c>
      <c r="W76" s="36">
        <f>V76</f>
        <v>0</v>
      </c>
      <c r="X76" s="37"/>
      <c r="Y76" s="38">
        <f t="shared" si="16"/>
        <v>0</v>
      </c>
    </row>
    <row r="77" spans="1:41" x14ac:dyDescent="0.25">
      <c r="A77" s="43">
        <v>50</v>
      </c>
      <c r="B77" s="17" t="s">
        <v>41</v>
      </c>
      <c r="C77" s="11" t="s">
        <v>18</v>
      </c>
      <c r="D77" s="8"/>
      <c r="E77" s="19"/>
      <c r="F77" s="19"/>
      <c r="G77" s="19"/>
      <c r="H77" s="19"/>
      <c r="I77" s="19"/>
      <c r="J77" s="19"/>
      <c r="K77" s="19"/>
      <c r="L77" s="8"/>
      <c r="M77" s="8"/>
      <c r="N77" s="8"/>
      <c r="O77" s="19"/>
      <c r="P77" s="19"/>
      <c r="Q77" s="19"/>
      <c r="R77" s="19"/>
      <c r="S77" s="1">
        <f t="shared" si="14"/>
        <v>0</v>
      </c>
      <c r="T77" s="8"/>
      <c r="U77" s="1">
        <f t="shared" si="15"/>
        <v>0</v>
      </c>
      <c r="V77" s="1">
        <f t="shared" si="18"/>
        <v>0</v>
      </c>
      <c r="W77" s="36">
        <f t="shared" si="17"/>
        <v>0</v>
      </c>
      <c r="X77" s="37"/>
      <c r="Y77" s="38">
        <f t="shared" si="16"/>
        <v>0</v>
      </c>
    </row>
    <row r="78" spans="1:41" x14ac:dyDescent="0.25">
      <c r="B78" s="17" t="s">
        <v>41</v>
      </c>
      <c r="C78" s="11" t="s">
        <v>19</v>
      </c>
      <c r="D78" s="8"/>
      <c r="E78" s="19"/>
      <c r="F78" s="19"/>
      <c r="G78" s="19"/>
      <c r="H78" s="19"/>
      <c r="I78" s="19"/>
      <c r="J78" s="19"/>
      <c r="K78" s="19"/>
      <c r="L78" s="8"/>
      <c r="M78" s="8"/>
      <c r="N78" s="8"/>
      <c r="O78" s="19"/>
      <c r="P78" s="19"/>
      <c r="Q78" s="19"/>
      <c r="R78" s="19"/>
      <c r="S78" s="1">
        <f t="shared" si="14"/>
        <v>0</v>
      </c>
      <c r="T78" s="8"/>
      <c r="U78" s="1">
        <f t="shared" si="15"/>
        <v>0</v>
      </c>
      <c r="V78" s="1">
        <f t="shared" si="18"/>
        <v>0</v>
      </c>
      <c r="W78" s="36">
        <f>V78</f>
        <v>0</v>
      </c>
      <c r="X78" s="37"/>
      <c r="Y78" s="38">
        <f t="shared" si="16"/>
        <v>0</v>
      </c>
    </row>
    <row r="79" spans="1:41" x14ac:dyDescent="0.25">
      <c r="A79" s="43">
        <v>50</v>
      </c>
      <c r="B79" s="17" t="s">
        <v>80</v>
      </c>
      <c r="C79" s="11" t="s">
        <v>18</v>
      </c>
      <c r="D79" s="185">
        <v>21.5</v>
      </c>
      <c r="E79" s="186">
        <v>62</v>
      </c>
      <c r="F79" s="18"/>
      <c r="G79" s="19"/>
      <c r="H79" s="19"/>
      <c r="I79" s="19"/>
      <c r="J79" s="19"/>
      <c r="K79" s="19"/>
      <c r="L79" s="185">
        <v>62</v>
      </c>
      <c r="M79" s="185">
        <v>1</v>
      </c>
      <c r="N79" s="8"/>
      <c r="O79" s="19"/>
      <c r="P79" s="19"/>
      <c r="Q79" s="187">
        <v>1</v>
      </c>
      <c r="R79" s="187">
        <v>1</v>
      </c>
      <c r="S79" s="1">
        <f t="shared" si="14"/>
        <v>18.5</v>
      </c>
      <c r="T79" s="185">
        <v>15</v>
      </c>
      <c r="U79" s="1">
        <f t="shared" si="15"/>
        <v>-3.5</v>
      </c>
      <c r="V79" s="1">
        <f t="shared" si="18"/>
        <v>4</v>
      </c>
      <c r="W79" s="36">
        <f t="shared" si="17"/>
        <v>0.5</v>
      </c>
      <c r="X79" s="37">
        <v>1675</v>
      </c>
      <c r="Y79" s="38">
        <f t="shared" si="16"/>
        <v>837.5</v>
      </c>
      <c r="AA79" s="53" t="s">
        <v>100</v>
      </c>
      <c r="AB79" s="50">
        <v>22.5</v>
      </c>
      <c r="AC79" s="50">
        <v>21.5</v>
      </c>
      <c r="AD79" s="50"/>
      <c r="AE79" s="53"/>
      <c r="AF79" s="53"/>
      <c r="AG79" s="61">
        <f t="shared" ref="AG79:AG80" si="20">AF79+AE79+AC79-AD79-AB79</f>
        <v>-1</v>
      </c>
      <c r="AI79" s="133" t="s">
        <v>100</v>
      </c>
      <c r="AJ79" s="134">
        <v>15.5</v>
      </c>
      <c r="AK79" s="134">
        <v>15</v>
      </c>
      <c r="AL79" s="134"/>
      <c r="AM79" s="53"/>
      <c r="AN79" s="53"/>
      <c r="AO79" s="61">
        <f t="shared" ref="AO79:AO80" si="21">AN79+AM79+AK79-AL79-AJ79</f>
        <v>-0.5</v>
      </c>
    </row>
    <row r="80" spans="1:41" x14ac:dyDescent="0.25">
      <c r="B80" s="17" t="s">
        <v>81</v>
      </c>
      <c r="C80" s="11" t="s">
        <v>19</v>
      </c>
      <c r="D80" s="185">
        <v>10.5</v>
      </c>
      <c r="E80" s="18"/>
      <c r="F80" s="18"/>
      <c r="G80" s="19"/>
      <c r="H80" s="19"/>
      <c r="I80" s="19"/>
      <c r="J80" s="19"/>
      <c r="K80" s="19"/>
      <c r="L80" s="185">
        <v>165.25</v>
      </c>
      <c r="M80" s="8"/>
      <c r="N80" s="8"/>
      <c r="O80" s="19"/>
      <c r="P80" s="19"/>
      <c r="Q80" s="19"/>
      <c r="R80" s="187">
        <v>1</v>
      </c>
      <c r="S80" s="1">
        <f t="shared" si="14"/>
        <v>-155.75</v>
      </c>
      <c r="T80" s="185">
        <v>44.25</v>
      </c>
      <c r="U80" s="1">
        <f t="shared" si="15"/>
        <v>200</v>
      </c>
      <c r="V80" s="1">
        <f t="shared" si="18"/>
        <v>0</v>
      </c>
      <c r="W80" s="36">
        <f>V80</f>
        <v>0</v>
      </c>
      <c r="X80" s="37"/>
      <c r="Y80" s="38">
        <f t="shared" si="16"/>
        <v>0</v>
      </c>
      <c r="AA80" s="53" t="s">
        <v>101</v>
      </c>
      <c r="AB80" s="50">
        <v>10</v>
      </c>
      <c r="AC80" s="50">
        <v>10.5</v>
      </c>
      <c r="AD80" s="50"/>
      <c r="AE80" s="53"/>
      <c r="AF80" s="53"/>
      <c r="AG80" s="61">
        <f t="shared" si="20"/>
        <v>0.5</v>
      </c>
      <c r="AI80" s="133" t="s">
        <v>101</v>
      </c>
      <c r="AJ80" s="134">
        <v>43.75</v>
      </c>
      <c r="AK80" s="134">
        <v>44.25</v>
      </c>
      <c r="AL80" s="134"/>
      <c r="AM80" s="53"/>
      <c r="AN80" s="53"/>
      <c r="AO80" s="61">
        <f t="shared" si="21"/>
        <v>0.5</v>
      </c>
    </row>
    <row r="81" spans="1:25" x14ac:dyDescent="0.25">
      <c r="A81" s="43">
        <v>50</v>
      </c>
      <c r="B81" s="17" t="s">
        <v>82</v>
      </c>
      <c r="C81" s="11" t="s">
        <v>18</v>
      </c>
      <c r="D81" s="8"/>
      <c r="E81" s="18"/>
      <c r="F81" s="18"/>
      <c r="G81" s="19"/>
      <c r="H81" s="19"/>
      <c r="I81" s="19"/>
      <c r="J81" s="19"/>
      <c r="K81" s="19"/>
      <c r="L81" s="8"/>
      <c r="M81" s="8"/>
      <c r="N81" s="8"/>
      <c r="O81" s="19"/>
      <c r="P81" s="19"/>
      <c r="Q81" s="19"/>
      <c r="R81" s="19"/>
      <c r="S81" s="1">
        <f t="shared" si="14"/>
        <v>0</v>
      </c>
      <c r="T81" s="8"/>
      <c r="U81" s="1">
        <f t="shared" si="15"/>
        <v>0</v>
      </c>
      <c r="V81" s="1">
        <f t="shared" si="18"/>
        <v>0</v>
      </c>
      <c r="W81" s="36">
        <f t="shared" si="17"/>
        <v>0</v>
      </c>
      <c r="X81" s="37"/>
      <c r="Y81" s="38">
        <f t="shared" si="16"/>
        <v>0</v>
      </c>
    </row>
    <row r="82" spans="1:25" x14ac:dyDescent="0.25">
      <c r="B82" s="17" t="s">
        <v>83</v>
      </c>
      <c r="C82" s="11" t="s">
        <v>19</v>
      </c>
      <c r="D82" s="8"/>
      <c r="E82" s="18"/>
      <c r="F82" s="18"/>
      <c r="G82" s="19"/>
      <c r="H82" s="19"/>
      <c r="I82" s="19"/>
      <c r="J82" s="19"/>
      <c r="K82" s="19"/>
      <c r="L82" s="8"/>
      <c r="M82" s="8"/>
      <c r="N82" s="8"/>
      <c r="O82" s="19"/>
      <c r="P82" s="19"/>
      <c r="Q82" s="19"/>
      <c r="R82" s="19"/>
      <c r="S82" s="1">
        <f t="shared" si="14"/>
        <v>0</v>
      </c>
      <c r="T82" s="8"/>
      <c r="U82" s="1">
        <f t="shared" si="15"/>
        <v>0</v>
      </c>
      <c r="V82" s="1">
        <f t="shared" si="18"/>
        <v>0</v>
      </c>
      <c r="W82" s="36">
        <f>V82</f>
        <v>0</v>
      </c>
      <c r="X82" s="37"/>
      <c r="Y82" s="38">
        <f t="shared" si="16"/>
        <v>0</v>
      </c>
    </row>
    <row r="83" spans="1:25" x14ac:dyDescent="0.25">
      <c r="A83" s="43">
        <v>50</v>
      </c>
      <c r="B83" s="17" t="s">
        <v>84</v>
      </c>
      <c r="C83" s="11" t="s">
        <v>18</v>
      </c>
      <c r="D83" s="8"/>
      <c r="E83" s="18"/>
      <c r="F83" s="18"/>
      <c r="G83" s="19"/>
      <c r="H83" s="19"/>
      <c r="I83" s="19"/>
      <c r="J83" s="19"/>
      <c r="K83" s="19"/>
      <c r="L83" s="8"/>
      <c r="M83" s="8"/>
      <c r="N83" s="8"/>
      <c r="O83" s="19"/>
      <c r="P83" s="19"/>
      <c r="Q83" s="19"/>
      <c r="R83" s="19"/>
      <c r="S83" s="1">
        <f t="shared" si="14"/>
        <v>0</v>
      </c>
      <c r="T83" s="8"/>
      <c r="U83" s="1">
        <f t="shared" si="15"/>
        <v>0</v>
      </c>
      <c r="V83" s="1">
        <f t="shared" si="18"/>
        <v>0</v>
      </c>
      <c r="W83" s="36">
        <f t="shared" si="17"/>
        <v>0</v>
      </c>
      <c r="X83" s="37"/>
      <c r="Y83" s="38">
        <f t="shared" si="16"/>
        <v>0</v>
      </c>
    </row>
    <row r="84" spans="1:25" x14ac:dyDescent="0.25">
      <c r="B84" s="17" t="s">
        <v>84</v>
      </c>
      <c r="C84" s="11" t="s">
        <v>19</v>
      </c>
      <c r="D84" s="8"/>
      <c r="E84" s="18"/>
      <c r="F84" s="18"/>
      <c r="G84" s="19"/>
      <c r="H84" s="19"/>
      <c r="I84" s="19"/>
      <c r="J84" s="19"/>
      <c r="K84" s="19"/>
      <c r="L84" s="8"/>
      <c r="M84" s="8"/>
      <c r="N84" s="8"/>
      <c r="O84" s="19"/>
      <c r="P84" s="19"/>
      <c r="Q84" s="19"/>
      <c r="R84" s="19"/>
      <c r="S84" s="1">
        <f t="shared" si="14"/>
        <v>0</v>
      </c>
      <c r="T84" s="8"/>
      <c r="U84" s="1">
        <f t="shared" si="15"/>
        <v>0</v>
      </c>
      <c r="V84" s="1">
        <f t="shared" si="18"/>
        <v>0</v>
      </c>
      <c r="W84" s="36">
        <f>V84</f>
        <v>0</v>
      </c>
      <c r="X84" s="37"/>
      <c r="Y84" s="38">
        <f t="shared" si="16"/>
        <v>0</v>
      </c>
    </row>
    <row r="85" spans="1:25" x14ac:dyDescent="0.25">
      <c r="A85" s="43">
        <v>50</v>
      </c>
      <c r="B85" s="17" t="s">
        <v>85</v>
      </c>
      <c r="C85" s="11" t="s">
        <v>18</v>
      </c>
      <c r="D85" s="8"/>
      <c r="E85" s="27"/>
      <c r="F85" s="27"/>
      <c r="G85" s="19"/>
      <c r="H85" s="19"/>
      <c r="I85" s="19"/>
      <c r="J85" s="19"/>
      <c r="K85" s="19"/>
      <c r="L85" s="8"/>
      <c r="M85" s="8"/>
      <c r="N85" s="8"/>
      <c r="O85" s="19"/>
      <c r="P85" s="19"/>
      <c r="Q85" s="19"/>
      <c r="R85" s="19"/>
      <c r="S85" s="1">
        <f t="shared" si="14"/>
        <v>0</v>
      </c>
      <c r="T85" s="8"/>
      <c r="U85" s="1">
        <f t="shared" si="15"/>
        <v>0</v>
      </c>
      <c r="V85" s="1">
        <f t="shared" si="18"/>
        <v>0</v>
      </c>
      <c r="W85" s="36">
        <f>U85+V85</f>
        <v>0</v>
      </c>
      <c r="X85" s="37"/>
      <c r="Y85" s="38">
        <f t="shared" si="16"/>
        <v>0</v>
      </c>
    </row>
    <row r="86" spans="1:25" x14ac:dyDescent="0.25">
      <c r="B86" s="17" t="s">
        <v>85</v>
      </c>
      <c r="C86" s="11" t="s">
        <v>19</v>
      </c>
      <c r="D86" s="8"/>
      <c r="E86" s="18"/>
      <c r="F86" s="18"/>
      <c r="G86" s="19"/>
      <c r="H86" s="19"/>
      <c r="I86" s="19"/>
      <c r="J86" s="19"/>
      <c r="K86" s="19"/>
      <c r="L86" s="8"/>
      <c r="M86" s="8"/>
      <c r="N86" s="8"/>
      <c r="O86" s="19"/>
      <c r="P86" s="19"/>
      <c r="Q86" s="19"/>
      <c r="R86" s="19"/>
      <c r="S86" s="1">
        <f t="shared" si="14"/>
        <v>0</v>
      </c>
      <c r="T86" s="8"/>
      <c r="U86" s="1">
        <f t="shared" si="15"/>
        <v>0</v>
      </c>
      <c r="V86" s="1">
        <f t="shared" si="18"/>
        <v>0</v>
      </c>
      <c r="W86" s="36">
        <f>V86</f>
        <v>0</v>
      </c>
      <c r="X86" s="37"/>
      <c r="Y86" s="38">
        <f t="shared" si="16"/>
        <v>0</v>
      </c>
    </row>
    <row r="87" spans="1:25" x14ac:dyDescent="0.25">
      <c r="A87" s="43">
        <v>50</v>
      </c>
      <c r="B87" s="17" t="s">
        <v>43</v>
      </c>
      <c r="C87" s="11" t="s">
        <v>18</v>
      </c>
      <c r="D87" s="8"/>
      <c r="E87" s="18"/>
      <c r="F87" s="18"/>
      <c r="G87" s="19"/>
      <c r="H87" s="19"/>
      <c r="I87" s="19"/>
      <c r="J87" s="19"/>
      <c r="K87" s="19"/>
      <c r="L87" s="8"/>
      <c r="M87" s="8"/>
      <c r="N87" s="8"/>
      <c r="O87" s="19"/>
      <c r="P87" s="19"/>
      <c r="Q87" s="19"/>
      <c r="R87" s="19"/>
      <c r="S87" s="1">
        <f t="shared" si="14"/>
        <v>0</v>
      </c>
      <c r="T87" s="8"/>
      <c r="U87" s="1">
        <f t="shared" si="15"/>
        <v>0</v>
      </c>
      <c r="V87" s="1">
        <f t="shared" si="18"/>
        <v>0</v>
      </c>
      <c r="W87" s="36">
        <f t="shared" si="17"/>
        <v>0</v>
      </c>
      <c r="X87" s="37"/>
      <c r="Y87" s="38">
        <f t="shared" si="16"/>
        <v>0</v>
      </c>
    </row>
    <row r="88" spans="1:25" x14ac:dyDescent="0.25">
      <c r="B88" s="17" t="s">
        <v>44</v>
      </c>
      <c r="C88" s="11" t="s">
        <v>19</v>
      </c>
      <c r="D88" s="8"/>
      <c r="E88" s="18"/>
      <c r="F88" s="18"/>
      <c r="G88" s="19"/>
      <c r="H88" s="19"/>
      <c r="I88" s="19"/>
      <c r="J88" s="19"/>
      <c r="K88" s="19"/>
      <c r="L88" s="8"/>
      <c r="M88" s="8"/>
      <c r="N88" s="8"/>
      <c r="O88" s="19"/>
      <c r="P88" s="19"/>
      <c r="Q88" s="19"/>
      <c r="R88" s="19"/>
      <c r="S88" s="1">
        <f t="shared" si="14"/>
        <v>0</v>
      </c>
      <c r="T88" s="8"/>
      <c r="U88" s="1">
        <f t="shared" si="15"/>
        <v>0</v>
      </c>
      <c r="V88" s="1">
        <f t="shared" si="18"/>
        <v>0</v>
      </c>
      <c r="W88" s="36">
        <f>V88</f>
        <v>0</v>
      </c>
      <c r="X88" s="37"/>
      <c r="Y88" s="38">
        <f t="shared" si="16"/>
        <v>0</v>
      </c>
    </row>
    <row r="89" spans="1:25" x14ac:dyDescent="0.25">
      <c r="A89" s="43">
        <v>50</v>
      </c>
      <c r="B89" s="17" t="s">
        <v>45</v>
      </c>
      <c r="C89" s="11" t="s">
        <v>18</v>
      </c>
      <c r="D89" s="8"/>
      <c r="E89" s="18"/>
      <c r="F89" s="18"/>
      <c r="G89" s="19"/>
      <c r="H89" s="19"/>
      <c r="I89" s="19"/>
      <c r="J89" s="19"/>
      <c r="K89" s="19"/>
      <c r="L89" s="8"/>
      <c r="M89" s="8"/>
      <c r="N89" s="8"/>
      <c r="O89" s="19"/>
      <c r="P89" s="19"/>
      <c r="Q89" s="19"/>
      <c r="R89" s="19"/>
      <c r="S89" s="1">
        <f t="shared" si="14"/>
        <v>0</v>
      </c>
      <c r="T89" s="8"/>
      <c r="U89" s="1">
        <f t="shared" si="15"/>
        <v>0</v>
      </c>
      <c r="V89" s="1">
        <f t="shared" si="18"/>
        <v>0</v>
      </c>
      <c r="W89" s="36">
        <f t="shared" si="17"/>
        <v>0</v>
      </c>
      <c r="X89" s="37"/>
      <c r="Y89" s="38">
        <f t="shared" si="16"/>
        <v>0</v>
      </c>
    </row>
    <row r="90" spans="1:25" x14ac:dyDescent="0.25">
      <c r="B90" s="17" t="s">
        <v>46</v>
      </c>
      <c r="C90" s="11" t="s">
        <v>19</v>
      </c>
      <c r="D90" s="8"/>
      <c r="E90" s="18"/>
      <c r="F90" s="18"/>
      <c r="G90" s="19"/>
      <c r="H90" s="19"/>
      <c r="I90" s="19"/>
      <c r="J90" s="19"/>
      <c r="K90" s="19"/>
      <c r="L90" s="8"/>
      <c r="M90" s="8"/>
      <c r="N90" s="8"/>
      <c r="O90" s="19"/>
      <c r="P90" s="19"/>
      <c r="Q90" s="19"/>
      <c r="R90" s="19"/>
      <c r="S90" s="1">
        <f t="shared" si="14"/>
        <v>0</v>
      </c>
      <c r="T90" s="8"/>
      <c r="U90" s="1">
        <f t="shared" si="15"/>
        <v>0</v>
      </c>
      <c r="V90" s="1">
        <f t="shared" si="18"/>
        <v>0</v>
      </c>
      <c r="W90" s="36">
        <f>V90</f>
        <v>0</v>
      </c>
      <c r="X90" s="37"/>
      <c r="Y90" s="38">
        <f t="shared" si="16"/>
        <v>0</v>
      </c>
    </row>
    <row r="91" spans="1:25" x14ac:dyDescent="0.25">
      <c r="A91" s="43">
        <v>50</v>
      </c>
      <c r="B91" s="17" t="s">
        <v>47</v>
      </c>
      <c r="C91" s="11" t="s">
        <v>18</v>
      </c>
      <c r="D91" s="8"/>
      <c r="E91" s="18"/>
      <c r="F91" s="18"/>
      <c r="G91" s="19"/>
      <c r="H91" s="19"/>
      <c r="I91" s="19"/>
      <c r="J91" s="19"/>
      <c r="K91" s="19"/>
      <c r="L91" s="8"/>
      <c r="M91" s="8"/>
      <c r="N91" s="8"/>
      <c r="O91" s="19"/>
      <c r="P91" s="19"/>
      <c r="Q91" s="19"/>
      <c r="R91" s="19"/>
      <c r="S91" s="1">
        <f t="shared" si="14"/>
        <v>0</v>
      </c>
      <c r="T91" s="8"/>
      <c r="U91" s="1">
        <f t="shared" si="15"/>
        <v>0</v>
      </c>
      <c r="V91" s="1">
        <f t="shared" si="18"/>
        <v>0</v>
      </c>
      <c r="W91" s="36">
        <f t="shared" si="17"/>
        <v>0</v>
      </c>
      <c r="X91" s="37"/>
      <c r="Y91" s="38">
        <f t="shared" si="16"/>
        <v>0</v>
      </c>
    </row>
    <row r="92" spans="1:25" x14ac:dyDescent="0.25">
      <c r="B92" s="17" t="s">
        <v>47</v>
      </c>
      <c r="C92" s="11" t="s">
        <v>19</v>
      </c>
      <c r="D92" s="8"/>
      <c r="E92" s="18"/>
      <c r="F92" s="18"/>
      <c r="G92" s="19"/>
      <c r="H92" s="19"/>
      <c r="I92" s="19"/>
      <c r="J92" s="19"/>
      <c r="K92" s="19"/>
      <c r="L92" s="8"/>
      <c r="M92" s="8"/>
      <c r="N92" s="8"/>
      <c r="O92" s="19"/>
      <c r="P92" s="19"/>
      <c r="Q92" s="19"/>
      <c r="R92" s="19"/>
      <c r="S92" s="1">
        <f t="shared" si="14"/>
        <v>0</v>
      </c>
      <c r="T92" s="8"/>
      <c r="U92" s="1">
        <f t="shared" si="15"/>
        <v>0</v>
      </c>
      <c r="V92" s="1">
        <f t="shared" si="18"/>
        <v>0</v>
      </c>
      <c r="W92" s="36">
        <f>V92</f>
        <v>0</v>
      </c>
      <c r="X92" s="37"/>
      <c r="Y92" s="38">
        <f t="shared" si="16"/>
        <v>0</v>
      </c>
    </row>
    <row r="93" spans="1:25" x14ac:dyDescent="0.25">
      <c r="A93" s="43">
        <v>50</v>
      </c>
      <c r="B93" s="17" t="s">
        <v>48</v>
      </c>
      <c r="C93" s="11" t="s">
        <v>18</v>
      </c>
      <c r="D93" s="8"/>
      <c r="E93" s="18"/>
      <c r="F93" s="18"/>
      <c r="G93" s="19"/>
      <c r="H93" s="19"/>
      <c r="I93" s="19"/>
      <c r="J93" s="19"/>
      <c r="K93" s="19"/>
      <c r="L93" s="8"/>
      <c r="M93" s="8"/>
      <c r="N93" s="8"/>
      <c r="O93" s="19"/>
      <c r="P93" s="19"/>
      <c r="Q93" s="19"/>
      <c r="R93" s="19"/>
      <c r="S93" s="1">
        <f t="shared" si="14"/>
        <v>0</v>
      </c>
      <c r="T93" s="8"/>
      <c r="U93" s="1">
        <f t="shared" si="15"/>
        <v>0</v>
      </c>
      <c r="V93" s="1">
        <f t="shared" si="18"/>
        <v>0</v>
      </c>
      <c r="W93" s="36">
        <f t="shared" si="17"/>
        <v>0</v>
      </c>
      <c r="X93" s="37"/>
      <c r="Y93" s="38">
        <f t="shared" si="16"/>
        <v>0</v>
      </c>
    </row>
    <row r="94" spans="1:25" x14ac:dyDescent="0.25">
      <c r="B94" s="17" t="s">
        <v>48</v>
      </c>
      <c r="C94" s="11" t="s">
        <v>19</v>
      </c>
      <c r="D94" s="8"/>
      <c r="E94" s="18"/>
      <c r="F94" s="18"/>
      <c r="G94" s="19"/>
      <c r="H94" s="19"/>
      <c r="I94" s="19"/>
      <c r="J94" s="19"/>
      <c r="K94" s="19"/>
      <c r="L94" s="8"/>
      <c r="M94" s="8"/>
      <c r="N94" s="8"/>
      <c r="O94" s="19"/>
      <c r="P94" s="19"/>
      <c r="Q94" s="19"/>
      <c r="R94" s="19"/>
      <c r="S94" s="1">
        <f t="shared" si="14"/>
        <v>0</v>
      </c>
      <c r="T94" s="8"/>
      <c r="U94" s="1">
        <f t="shared" si="15"/>
        <v>0</v>
      </c>
      <c r="V94" s="1">
        <f t="shared" si="18"/>
        <v>0</v>
      </c>
      <c r="W94" s="36">
        <f>V94</f>
        <v>0</v>
      </c>
      <c r="X94" s="37"/>
      <c r="Y94" s="38">
        <f t="shared" si="16"/>
        <v>0</v>
      </c>
    </row>
    <row r="95" spans="1:25" x14ac:dyDescent="0.25">
      <c r="A95" s="43">
        <v>50</v>
      </c>
      <c r="B95" s="17" t="s">
        <v>49</v>
      </c>
      <c r="C95" s="11" t="s">
        <v>18</v>
      </c>
      <c r="D95" s="8"/>
      <c r="E95" s="18"/>
      <c r="F95" s="18"/>
      <c r="G95" s="19"/>
      <c r="H95" s="19"/>
      <c r="I95" s="19"/>
      <c r="J95" s="19"/>
      <c r="K95" s="19"/>
      <c r="L95" s="8"/>
      <c r="M95" s="8"/>
      <c r="N95" s="8"/>
      <c r="O95" s="19"/>
      <c r="P95" s="19"/>
      <c r="Q95" s="19"/>
      <c r="R95" s="19"/>
      <c r="S95" s="1">
        <f t="shared" si="14"/>
        <v>0</v>
      </c>
      <c r="T95" s="8"/>
      <c r="U95" s="1">
        <f t="shared" si="15"/>
        <v>0</v>
      </c>
      <c r="V95" s="1">
        <f t="shared" si="18"/>
        <v>0</v>
      </c>
      <c r="W95" s="36">
        <f t="shared" si="17"/>
        <v>0</v>
      </c>
      <c r="X95" s="37"/>
      <c r="Y95" s="38">
        <f t="shared" si="16"/>
        <v>0</v>
      </c>
    </row>
    <row r="96" spans="1:25" x14ac:dyDescent="0.25">
      <c r="B96" s="17" t="s">
        <v>49</v>
      </c>
      <c r="C96" s="11" t="s">
        <v>19</v>
      </c>
      <c r="D96" s="8"/>
      <c r="E96" s="18"/>
      <c r="F96" s="18"/>
      <c r="G96" s="19"/>
      <c r="H96" s="19"/>
      <c r="I96" s="19"/>
      <c r="J96" s="19"/>
      <c r="K96" s="19"/>
      <c r="L96" s="8"/>
      <c r="M96" s="8"/>
      <c r="N96" s="8"/>
      <c r="O96" s="19"/>
      <c r="P96" s="19"/>
      <c r="Q96" s="19"/>
      <c r="R96" s="19"/>
      <c r="S96" s="1">
        <f t="shared" si="14"/>
        <v>0</v>
      </c>
      <c r="T96" s="8"/>
      <c r="U96" s="1">
        <f t="shared" si="15"/>
        <v>0</v>
      </c>
      <c r="V96" s="1">
        <f t="shared" si="18"/>
        <v>0</v>
      </c>
      <c r="W96" s="36">
        <f>V96</f>
        <v>0</v>
      </c>
      <c r="X96" s="37"/>
      <c r="Y96" s="38">
        <f t="shared" si="16"/>
        <v>0</v>
      </c>
    </row>
    <row r="97" spans="1:41" x14ac:dyDescent="0.25">
      <c r="A97" s="43">
        <v>50</v>
      </c>
      <c r="B97" s="17" t="s">
        <v>31</v>
      </c>
      <c r="C97" s="11" t="s">
        <v>18</v>
      </c>
      <c r="D97" s="8"/>
      <c r="E97" s="189">
        <v>35</v>
      </c>
      <c r="F97" s="18"/>
      <c r="G97" s="19"/>
      <c r="H97" s="19"/>
      <c r="I97" s="19"/>
      <c r="J97" s="19"/>
      <c r="K97" s="190">
        <v>2</v>
      </c>
      <c r="L97" s="188">
        <v>20.5</v>
      </c>
      <c r="M97" s="188">
        <v>1</v>
      </c>
      <c r="N97" s="8"/>
      <c r="O97" s="19"/>
      <c r="P97" s="19"/>
      <c r="Q97" s="19"/>
      <c r="R97" s="19"/>
      <c r="S97" s="1">
        <f t="shared" si="14"/>
        <v>15.5</v>
      </c>
      <c r="T97" s="188">
        <v>7</v>
      </c>
      <c r="U97" s="1">
        <f t="shared" si="15"/>
        <v>-8.5</v>
      </c>
      <c r="V97" s="1">
        <f t="shared" si="18"/>
        <v>7.27</v>
      </c>
      <c r="W97" s="36">
        <f t="shared" si="17"/>
        <v>-1.2300000000000004</v>
      </c>
      <c r="X97" s="37">
        <v>1200</v>
      </c>
      <c r="Y97" s="38">
        <f t="shared" si="16"/>
        <v>-1476.0000000000005</v>
      </c>
      <c r="AA97" s="53" t="s">
        <v>100</v>
      </c>
      <c r="AB97" s="50">
        <v>1</v>
      </c>
      <c r="AC97" s="50">
        <v>0</v>
      </c>
      <c r="AD97" s="50"/>
      <c r="AE97" s="53">
        <v>1</v>
      </c>
      <c r="AF97" s="53"/>
      <c r="AG97" s="61">
        <f t="shared" ref="AG97:AG100" si="22">AF97+AE97+AC97-AD97-AB97</f>
        <v>0</v>
      </c>
      <c r="AI97" s="133" t="s">
        <v>100</v>
      </c>
      <c r="AJ97" s="134">
        <v>8.5</v>
      </c>
      <c r="AK97" s="134">
        <v>7</v>
      </c>
      <c r="AL97" s="134"/>
      <c r="AM97" s="53"/>
      <c r="AN97" s="53"/>
      <c r="AO97" s="61">
        <f t="shared" ref="AO97:AO100" si="23">AN97+AM97+AK97-AL97-AJ97</f>
        <v>-1.5</v>
      </c>
    </row>
    <row r="98" spans="1:41" x14ac:dyDescent="0.25">
      <c r="B98" s="17" t="s">
        <v>31</v>
      </c>
      <c r="C98" s="11" t="s">
        <v>19</v>
      </c>
      <c r="D98" s="188">
        <v>44.5</v>
      </c>
      <c r="E98" s="18"/>
      <c r="F98" s="18"/>
      <c r="G98" s="19"/>
      <c r="H98" s="19"/>
      <c r="I98" s="19"/>
      <c r="J98" s="19"/>
      <c r="K98" s="190">
        <v>36</v>
      </c>
      <c r="L98" s="188">
        <v>414.5</v>
      </c>
      <c r="M98" s="8"/>
      <c r="N98" s="8"/>
      <c r="O98" s="19"/>
      <c r="P98" s="19"/>
      <c r="Q98" s="19"/>
      <c r="R98" s="190">
        <v>0.5</v>
      </c>
      <c r="S98" s="1">
        <f t="shared" si="14"/>
        <v>-334.5</v>
      </c>
      <c r="T98" s="188">
        <v>29</v>
      </c>
      <c r="U98" s="1">
        <f t="shared" si="15"/>
        <v>363.5</v>
      </c>
      <c r="V98" s="1">
        <f t="shared" si="18"/>
        <v>0</v>
      </c>
      <c r="W98" s="36">
        <f>V98</f>
        <v>0</v>
      </c>
      <c r="X98" s="37"/>
      <c r="Y98" s="38">
        <f t="shared" si="16"/>
        <v>0</v>
      </c>
      <c r="AA98" s="53" t="s">
        <v>101</v>
      </c>
      <c r="AB98" s="50">
        <v>44</v>
      </c>
      <c r="AC98" s="50">
        <v>44.5</v>
      </c>
      <c r="AD98" s="50"/>
      <c r="AE98" s="53"/>
      <c r="AF98" s="53"/>
      <c r="AG98" s="61">
        <f t="shared" si="22"/>
        <v>0.5</v>
      </c>
      <c r="AI98" s="133" t="s">
        <v>101</v>
      </c>
      <c r="AJ98" s="134">
        <v>15</v>
      </c>
      <c r="AK98" s="134">
        <v>29</v>
      </c>
      <c r="AL98" s="134"/>
      <c r="AM98" s="53"/>
      <c r="AN98" s="53"/>
      <c r="AO98" s="61">
        <f t="shared" si="23"/>
        <v>14</v>
      </c>
    </row>
    <row r="99" spans="1:41" x14ac:dyDescent="0.25">
      <c r="A99" s="43">
        <v>50</v>
      </c>
      <c r="B99" s="17" t="s">
        <v>32</v>
      </c>
      <c r="C99" s="11" t="s">
        <v>18</v>
      </c>
      <c r="D99" s="194">
        <v>7.5</v>
      </c>
      <c r="E99" s="195">
        <v>17</v>
      </c>
      <c r="F99" s="18"/>
      <c r="G99" s="19"/>
      <c r="H99" s="19"/>
      <c r="I99" s="19"/>
      <c r="J99" s="19"/>
      <c r="K99" s="19"/>
      <c r="L99" s="194">
        <v>2.5</v>
      </c>
      <c r="M99" s="194">
        <v>1</v>
      </c>
      <c r="N99" s="8"/>
      <c r="O99" s="19"/>
      <c r="P99" s="19"/>
      <c r="Q99" s="19"/>
      <c r="R99" s="196">
        <v>0.5</v>
      </c>
      <c r="S99" s="1">
        <f t="shared" ref="S99:S114" si="24">SUM(D99:K99)-SUM(L99:R99)</f>
        <v>20.5</v>
      </c>
      <c r="T99" s="194">
        <v>16.5</v>
      </c>
      <c r="U99" s="1">
        <f t="shared" si="15"/>
        <v>-4</v>
      </c>
      <c r="V99" s="1">
        <f t="shared" si="18"/>
        <v>4.66</v>
      </c>
      <c r="W99" s="36">
        <f t="shared" si="17"/>
        <v>0.66000000000000014</v>
      </c>
      <c r="X99" s="37">
        <v>1200</v>
      </c>
      <c r="Y99" s="38">
        <f t="shared" si="16"/>
        <v>792.00000000000023</v>
      </c>
      <c r="AA99" s="53" t="s">
        <v>100</v>
      </c>
      <c r="AB99" s="50">
        <v>7.5</v>
      </c>
      <c r="AC99" s="50">
        <f>8.5-1</f>
        <v>7.5</v>
      </c>
      <c r="AD99" s="50"/>
      <c r="AE99" s="53"/>
      <c r="AF99" s="53"/>
      <c r="AG99" s="61">
        <f t="shared" si="22"/>
        <v>0</v>
      </c>
      <c r="AI99" s="133" t="s">
        <v>100</v>
      </c>
      <c r="AJ99" s="134">
        <v>15.5</v>
      </c>
      <c r="AK99" s="134">
        <v>16.5</v>
      </c>
      <c r="AL99" s="134"/>
      <c r="AM99" s="53"/>
      <c r="AN99" s="53"/>
      <c r="AO99" s="61">
        <f t="shared" si="23"/>
        <v>1</v>
      </c>
    </row>
    <row r="100" spans="1:41" x14ac:dyDescent="0.25">
      <c r="B100" s="17" t="s">
        <v>32</v>
      </c>
      <c r="C100" s="11" t="s">
        <v>19</v>
      </c>
      <c r="D100" s="194">
        <v>90</v>
      </c>
      <c r="E100" s="18"/>
      <c r="F100" s="18"/>
      <c r="G100" s="19"/>
      <c r="H100" s="19"/>
      <c r="I100" s="19"/>
      <c r="J100" s="196">
        <v>6.25</v>
      </c>
      <c r="K100" s="196">
        <v>5</v>
      </c>
      <c r="L100" s="194">
        <v>299.25</v>
      </c>
      <c r="M100" s="8"/>
      <c r="N100" s="8"/>
      <c r="O100" s="19"/>
      <c r="P100" s="19"/>
      <c r="Q100" s="19"/>
      <c r="R100" s="196">
        <v>2</v>
      </c>
      <c r="S100" s="1">
        <f t="shared" si="24"/>
        <v>-200</v>
      </c>
      <c r="T100" s="194">
        <v>33</v>
      </c>
      <c r="U100" s="1">
        <f t="shared" si="15"/>
        <v>233</v>
      </c>
      <c r="V100" s="1">
        <f t="shared" si="18"/>
        <v>0</v>
      </c>
      <c r="W100" s="36">
        <f>V100</f>
        <v>0</v>
      </c>
      <c r="X100" s="37"/>
      <c r="Y100" s="38">
        <f t="shared" si="16"/>
        <v>0</v>
      </c>
      <c r="AA100" s="53" t="s">
        <v>101</v>
      </c>
      <c r="AB100" s="50">
        <v>83.75</v>
      </c>
      <c r="AC100" s="50">
        <f>40+50</f>
        <v>90</v>
      </c>
      <c r="AD100" s="50"/>
      <c r="AE100" s="53"/>
      <c r="AF100" s="53"/>
      <c r="AG100" s="61">
        <f t="shared" si="22"/>
        <v>6.25</v>
      </c>
      <c r="AI100" s="133" t="s">
        <v>101</v>
      </c>
      <c r="AJ100" s="134">
        <v>43.75</v>
      </c>
      <c r="AK100" s="134">
        <v>33</v>
      </c>
      <c r="AL100" s="134"/>
      <c r="AM100" s="53"/>
      <c r="AN100" s="53"/>
      <c r="AO100" s="61">
        <f t="shared" si="23"/>
        <v>-10.75</v>
      </c>
    </row>
    <row r="101" spans="1:41" x14ac:dyDescent="0.25">
      <c r="A101" s="43">
        <v>50</v>
      </c>
      <c r="B101" s="17" t="s">
        <v>63</v>
      </c>
      <c r="C101" s="11" t="s">
        <v>18</v>
      </c>
      <c r="D101" s="10"/>
      <c r="E101" s="18"/>
      <c r="F101" s="18"/>
      <c r="G101" s="19"/>
      <c r="H101" s="19"/>
      <c r="I101" s="19"/>
      <c r="J101" s="19"/>
      <c r="K101" s="19"/>
      <c r="L101" s="8"/>
      <c r="M101" s="8"/>
      <c r="N101" s="8"/>
      <c r="O101" s="19"/>
      <c r="P101" s="19"/>
      <c r="Q101" s="19"/>
      <c r="R101" s="19"/>
      <c r="S101" s="1">
        <f t="shared" si="24"/>
        <v>0</v>
      </c>
      <c r="T101" s="10"/>
      <c r="U101" s="35">
        <f t="shared" si="15"/>
        <v>0</v>
      </c>
      <c r="V101" s="35">
        <f t="shared" si="18"/>
        <v>0</v>
      </c>
      <c r="W101" s="36">
        <f t="shared" si="17"/>
        <v>0</v>
      </c>
      <c r="X101" s="37"/>
      <c r="Y101" s="38">
        <f t="shared" si="16"/>
        <v>0</v>
      </c>
    </row>
    <row r="102" spans="1:41" x14ac:dyDescent="0.25">
      <c r="B102" s="17" t="s">
        <v>63</v>
      </c>
      <c r="C102" s="11" t="s">
        <v>19</v>
      </c>
      <c r="D102" s="8"/>
      <c r="E102" s="18"/>
      <c r="F102" s="18"/>
      <c r="G102" s="19"/>
      <c r="H102" s="19"/>
      <c r="I102" s="19"/>
      <c r="J102" s="19"/>
      <c r="K102" s="19"/>
      <c r="L102" s="8"/>
      <c r="M102" s="8"/>
      <c r="N102" s="8"/>
      <c r="O102" s="19"/>
      <c r="P102" s="19"/>
      <c r="Q102" s="19"/>
      <c r="R102" s="19"/>
      <c r="S102" s="1">
        <f t="shared" si="24"/>
        <v>0</v>
      </c>
      <c r="T102" s="8"/>
      <c r="U102" s="1">
        <f t="shared" si="15"/>
        <v>0</v>
      </c>
      <c r="V102" s="1">
        <f t="shared" si="18"/>
        <v>0</v>
      </c>
      <c r="W102" s="36">
        <f>V102</f>
        <v>0</v>
      </c>
      <c r="X102" s="37"/>
      <c r="Y102" s="38">
        <f t="shared" si="16"/>
        <v>0</v>
      </c>
    </row>
    <row r="103" spans="1:41" x14ac:dyDescent="0.25">
      <c r="A103" s="43">
        <v>50</v>
      </c>
      <c r="B103" s="17" t="s">
        <v>64</v>
      </c>
      <c r="C103" s="11" t="s">
        <v>18</v>
      </c>
      <c r="D103" s="8"/>
      <c r="E103" s="18"/>
      <c r="F103" s="18"/>
      <c r="G103" s="19"/>
      <c r="H103" s="19"/>
      <c r="I103" s="19"/>
      <c r="J103" s="19"/>
      <c r="K103" s="19"/>
      <c r="L103" s="8"/>
      <c r="M103" s="8"/>
      <c r="N103" s="8"/>
      <c r="O103" s="19"/>
      <c r="P103" s="19"/>
      <c r="Q103" s="19"/>
      <c r="R103" s="19"/>
      <c r="S103" s="1">
        <f t="shared" si="24"/>
        <v>0</v>
      </c>
      <c r="T103" s="8"/>
      <c r="U103" s="1">
        <f t="shared" si="15"/>
        <v>0</v>
      </c>
      <c r="V103" s="1">
        <f t="shared" si="18"/>
        <v>0</v>
      </c>
      <c r="W103" s="36">
        <f t="shared" si="17"/>
        <v>0</v>
      </c>
      <c r="X103" s="37"/>
      <c r="Y103" s="38">
        <f t="shared" si="16"/>
        <v>0</v>
      </c>
    </row>
    <row r="104" spans="1:41" x14ac:dyDescent="0.25">
      <c r="B104" s="17" t="s">
        <v>64</v>
      </c>
      <c r="C104" s="11" t="s">
        <v>19</v>
      </c>
      <c r="D104" s="8"/>
      <c r="E104" s="18"/>
      <c r="F104" s="18"/>
      <c r="G104" s="19"/>
      <c r="H104" s="19"/>
      <c r="I104" s="19"/>
      <c r="J104" s="19"/>
      <c r="K104" s="19"/>
      <c r="L104" s="8"/>
      <c r="M104" s="8"/>
      <c r="N104" s="8"/>
      <c r="O104" s="19"/>
      <c r="P104" s="19"/>
      <c r="Q104" s="19"/>
      <c r="R104" s="19"/>
      <c r="S104" s="1">
        <f t="shared" si="24"/>
        <v>0</v>
      </c>
      <c r="T104" s="8"/>
      <c r="U104" s="1">
        <f t="shared" si="15"/>
        <v>0</v>
      </c>
      <c r="V104" s="1">
        <f t="shared" si="18"/>
        <v>0</v>
      </c>
      <c r="W104" s="36">
        <f>V104</f>
        <v>0</v>
      </c>
      <c r="X104" s="37"/>
      <c r="Y104" s="38">
        <f t="shared" si="16"/>
        <v>0</v>
      </c>
    </row>
    <row r="105" spans="1:41" x14ac:dyDescent="0.25">
      <c r="A105" s="43">
        <v>25</v>
      </c>
      <c r="B105" s="17" t="s">
        <v>33</v>
      </c>
      <c r="C105" s="11" t="s">
        <v>18</v>
      </c>
      <c r="D105" s="191">
        <v>47</v>
      </c>
      <c r="E105" s="191">
        <v>160</v>
      </c>
      <c r="F105" s="8"/>
      <c r="J105" s="19"/>
      <c r="K105" s="192">
        <v>3</v>
      </c>
      <c r="L105" s="193">
        <v>91</v>
      </c>
      <c r="M105" s="193">
        <v>33</v>
      </c>
      <c r="N105" s="24"/>
      <c r="O105" s="19"/>
      <c r="P105" s="19"/>
      <c r="Q105" s="192">
        <v>2</v>
      </c>
      <c r="R105" s="192">
        <v>1</v>
      </c>
      <c r="S105" s="1">
        <f t="shared" si="24"/>
        <v>83</v>
      </c>
      <c r="T105" s="191">
        <v>40</v>
      </c>
      <c r="U105" s="1">
        <f t="shared" si="15"/>
        <v>-43</v>
      </c>
      <c r="V105" s="1">
        <f t="shared" ref="V105:V114" si="25">IFERROR(U106/A105,0)</f>
        <v>40.97</v>
      </c>
      <c r="W105" s="36">
        <f t="shared" si="17"/>
        <v>-2.0300000000000011</v>
      </c>
      <c r="X105" s="37">
        <v>1348</v>
      </c>
      <c r="Y105" s="38">
        <f t="shared" si="16"/>
        <v>-2736.4400000000014</v>
      </c>
      <c r="AA105" s="53" t="s">
        <v>100</v>
      </c>
      <c r="AB105" s="50">
        <v>59</v>
      </c>
      <c r="AC105" s="50">
        <v>47</v>
      </c>
      <c r="AD105" s="50"/>
      <c r="AE105" s="53">
        <v>10</v>
      </c>
      <c r="AF105" s="53"/>
      <c r="AG105" s="61">
        <f t="shared" ref="AG105:AG106" si="26">AF105+AE105+AC105-AD105-AB105</f>
        <v>-2</v>
      </c>
      <c r="AI105" s="133" t="s">
        <v>100</v>
      </c>
      <c r="AJ105" s="134">
        <v>46</v>
      </c>
      <c r="AK105" s="134">
        <v>40</v>
      </c>
      <c r="AL105" s="134"/>
      <c r="AM105" s="53">
        <v>4</v>
      </c>
      <c r="AN105" s="53"/>
      <c r="AO105" s="61">
        <f t="shared" ref="AO105:AO106" si="27">AN105+AM105+AK105-AL105-AJ105</f>
        <v>-2</v>
      </c>
    </row>
    <row r="106" spans="1:41" x14ac:dyDescent="0.25">
      <c r="B106" s="17" t="s">
        <v>33</v>
      </c>
      <c r="C106" s="11" t="s">
        <v>19</v>
      </c>
      <c r="D106" s="191">
        <v>24.5</v>
      </c>
      <c r="E106" s="23"/>
      <c r="F106" s="23"/>
      <c r="K106" s="192">
        <v>37</v>
      </c>
      <c r="L106" s="193">
        <v>1041.75</v>
      </c>
      <c r="M106" s="24"/>
      <c r="N106" s="24"/>
      <c r="O106" s="19"/>
      <c r="P106" s="19"/>
      <c r="Q106" s="19"/>
      <c r="R106" s="192">
        <v>19</v>
      </c>
      <c r="S106" s="1">
        <f t="shared" si="24"/>
        <v>-999.25</v>
      </c>
      <c r="T106" s="191">
        <v>25</v>
      </c>
      <c r="U106" s="1">
        <f t="shared" si="15"/>
        <v>1024.25</v>
      </c>
      <c r="V106" s="1">
        <f t="shared" si="25"/>
        <v>0</v>
      </c>
      <c r="W106" s="4">
        <f>V106</f>
        <v>0</v>
      </c>
      <c r="Y106" s="5">
        <f t="shared" si="16"/>
        <v>0</v>
      </c>
      <c r="AA106" s="53" t="s">
        <v>101</v>
      </c>
      <c r="AB106" s="50">
        <v>24.5</v>
      </c>
      <c r="AC106" s="50">
        <v>24.5</v>
      </c>
      <c r="AD106" s="50"/>
      <c r="AE106" s="53"/>
      <c r="AF106" s="53"/>
      <c r="AG106" s="61">
        <f t="shared" si="26"/>
        <v>0</v>
      </c>
      <c r="AI106" s="133" t="s">
        <v>101</v>
      </c>
      <c r="AJ106" s="134">
        <v>25.75</v>
      </c>
      <c r="AK106" s="134">
        <v>25</v>
      </c>
      <c r="AL106" s="134"/>
      <c r="AM106" s="53"/>
      <c r="AN106" s="53"/>
      <c r="AO106" s="61">
        <f t="shared" si="27"/>
        <v>-0.75</v>
      </c>
    </row>
    <row r="107" spans="1:41" x14ac:dyDescent="0.25">
      <c r="A107" s="43">
        <v>50</v>
      </c>
      <c r="B107" s="17" t="s">
        <v>62</v>
      </c>
      <c r="C107" s="11" t="s">
        <v>18</v>
      </c>
      <c r="D107" s="8"/>
      <c r="E107" s="18"/>
      <c r="F107" s="18"/>
      <c r="G107" s="19"/>
      <c r="H107" s="19"/>
      <c r="I107" s="19"/>
      <c r="J107" s="19"/>
      <c r="K107" s="19"/>
      <c r="L107" s="8"/>
      <c r="M107" s="8"/>
      <c r="N107" s="8"/>
      <c r="O107" s="19"/>
      <c r="P107" s="19"/>
      <c r="Q107" s="19"/>
      <c r="R107" s="19"/>
      <c r="S107" s="1">
        <f t="shared" si="24"/>
        <v>0</v>
      </c>
      <c r="T107" s="8"/>
      <c r="U107" s="1">
        <f t="shared" si="15"/>
        <v>0</v>
      </c>
      <c r="V107" s="1">
        <f t="shared" si="25"/>
        <v>0</v>
      </c>
      <c r="W107" s="4">
        <f t="shared" si="17"/>
        <v>0</v>
      </c>
      <c r="Y107" s="5">
        <f t="shared" si="16"/>
        <v>0</v>
      </c>
    </row>
    <row r="108" spans="1:41" x14ac:dyDescent="0.25">
      <c r="B108" s="17" t="s">
        <v>62</v>
      </c>
      <c r="C108" s="11" t="s">
        <v>19</v>
      </c>
      <c r="D108" s="8"/>
      <c r="E108" s="18"/>
      <c r="F108" s="18"/>
      <c r="G108" s="19"/>
      <c r="H108" s="19"/>
      <c r="I108" s="19"/>
      <c r="J108" s="19"/>
      <c r="K108" s="19"/>
      <c r="L108" s="8"/>
      <c r="M108" s="8"/>
      <c r="N108" s="8"/>
      <c r="O108" s="19"/>
      <c r="P108" s="19"/>
      <c r="Q108" s="19"/>
      <c r="R108" s="19"/>
      <c r="S108" s="1">
        <f t="shared" si="24"/>
        <v>0</v>
      </c>
      <c r="T108" s="8"/>
      <c r="U108" s="1">
        <f t="shared" si="15"/>
        <v>0</v>
      </c>
      <c r="V108" s="1">
        <f t="shared" si="25"/>
        <v>0</v>
      </c>
      <c r="W108" s="4">
        <f>V108</f>
        <v>0</v>
      </c>
      <c r="Y108" s="5">
        <f t="shared" si="16"/>
        <v>0</v>
      </c>
    </row>
    <row r="109" spans="1:41" x14ac:dyDescent="0.25">
      <c r="A109" s="43">
        <v>50</v>
      </c>
      <c r="B109" s="17" t="s">
        <v>61</v>
      </c>
      <c r="C109" s="11" t="s">
        <v>18</v>
      </c>
      <c r="D109" s="8"/>
      <c r="E109" s="18"/>
      <c r="F109" s="18"/>
      <c r="G109" s="19"/>
      <c r="H109" s="19"/>
      <c r="I109" s="19"/>
      <c r="J109" s="19"/>
      <c r="K109" s="19"/>
      <c r="L109" s="8"/>
      <c r="M109" s="8"/>
      <c r="N109" s="8"/>
      <c r="O109" s="19"/>
      <c r="P109" s="19"/>
      <c r="Q109" s="19"/>
      <c r="R109" s="19"/>
      <c r="S109" s="1">
        <f t="shared" si="24"/>
        <v>0</v>
      </c>
      <c r="T109" s="8"/>
      <c r="U109" s="1">
        <f t="shared" si="15"/>
        <v>0</v>
      </c>
      <c r="V109" s="1">
        <f t="shared" si="25"/>
        <v>0</v>
      </c>
      <c r="W109" s="4">
        <f t="shared" si="17"/>
        <v>0</v>
      </c>
      <c r="Y109" s="5">
        <f t="shared" si="16"/>
        <v>0</v>
      </c>
    </row>
    <row r="110" spans="1:41" x14ac:dyDescent="0.25">
      <c r="B110" s="17" t="s">
        <v>61</v>
      </c>
      <c r="C110" s="11" t="s">
        <v>19</v>
      </c>
      <c r="D110" s="8"/>
      <c r="E110" s="18"/>
      <c r="F110" s="18"/>
      <c r="G110" s="19"/>
      <c r="H110" s="19"/>
      <c r="I110" s="19"/>
      <c r="J110" s="19"/>
      <c r="K110" s="19"/>
      <c r="L110" s="8"/>
      <c r="M110" s="8"/>
      <c r="N110" s="8"/>
      <c r="O110" s="19"/>
      <c r="P110" s="19"/>
      <c r="Q110" s="19"/>
      <c r="R110" s="19"/>
      <c r="S110" s="1">
        <f t="shared" si="24"/>
        <v>0</v>
      </c>
      <c r="T110" s="8"/>
      <c r="U110" s="1">
        <f t="shared" si="15"/>
        <v>0</v>
      </c>
      <c r="V110" s="1">
        <f t="shared" si="25"/>
        <v>0</v>
      </c>
      <c r="W110" s="4">
        <f>V110</f>
        <v>0</v>
      </c>
      <c r="Y110" s="5">
        <f t="shared" si="16"/>
        <v>0</v>
      </c>
    </row>
    <row r="111" spans="1:41" x14ac:dyDescent="0.25">
      <c r="A111" s="43">
        <v>50</v>
      </c>
      <c r="B111" s="17" t="s">
        <v>60</v>
      </c>
      <c r="C111" s="11" t="s">
        <v>18</v>
      </c>
      <c r="D111" s="8"/>
      <c r="E111" s="18"/>
      <c r="F111" s="18"/>
      <c r="G111" s="19"/>
      <c r="H111" s="19"/>
      <c r="I111" s="19"/>
      <c r="J111" s="19"/>
      <c r="K111" s="19"/>
      <c r="L111" s="8"/>
      <c r="M111" s="8"/>
      <c r="N111" s="8"/>
      <c r="O111" s="19"/>
      <c r="P111" s="19"/>
      <c r="Q111" s="19"/>
      <c r="R111" s="19"/>
      <c r="S111" s="1">
        <f t="shared" si="24"/>
        <v>0</v>
      </c>
      <c r="T111" s="8"/>
      <c r="U111" s="1">
        <f t="shared" si="15"/>
        <v>0</v>
      </c>
      <c r="V111" s="1">
        <f t="shared" si="25"/>
        <v>0</v>
      </c>
      <c r="W111" s="4">
        <f t="shared" si="17"/>
        <v>0</v>
      </c>
      <c r="Y111" s="5">
        <f t="shared" si="16"/>
        <v>0</v>
      </c>
    </row>
    <row r="112" spans="1:41" x14ac:dyDescent="0.25">
      <c r="B112" s="17" t="s">
        <v>60</v>
      </c>
      <c r="C112" s="11" t="s">
        <v>19</v>
      </c>
      <c r="D112" s="8"/>
      <c r="E112" s="18"/>
      <c r="F112" s="18"/>
      <c r="G112" s="19"/>
      <c r="H112" s="19"/>
      <c r="I112" s="19"/>
      <c r="J112" s="19"/>
      <c r="K112" s="19"/>
      <c r="L112" s="8"/>
      <c r="M112" s="8"/>
      <c r="N112" s="8"/>
      <c r="O112" s="19"/>
      <c r="P112" s="19"/>
      <c r="Q112" s="19"/>
      <c r="R112" s="19"/>
      <c r="S112" s="1">
        <f t="shared" si="24"/>
        <v>0</v>
      </c>
      <c r="T112" s="8"/>
      <c r="U112" s="1">
        <f t="shared" si="15"/>
        <v>0</v>
      </c>
      <c r="V112" s="1">
        <f t="shared" si="25"/>
        <v>0</v>
      </c>
      <c r="W112" s="4">
        <f>V112</f>
        <v>0</v>
      </c>
      <c r="Y112" s="5">
        <f t="shared" si="16"/>
        <v>0</v>
      </c>
    </row>
    <row r="113" spans="1:25" x14ac:dyDescent="0.25">
      <c r="A113" s="43">
        <v>50</v>
      </c>
      <c r="B113" s="17" t="s">
        <v>34</v>
      </c>
      <c r="C113" s="11" t="s">
        <v>18</v>
      </c>
      <c r="D113" s="8"/>
      <c r="E113" s="20"/>
      <c r="F113" s="20"/>
      <c r="G113" s="19"/>
      <c r="H113" s="19"/>
      <c r="I113" s="19"/>
      <c r="J113" s="19"/>
      <c r="K113" s="19"/>
      <c r="L113" s="8"/>
      <c r="M113" s="8"/>
      <c r="N113" s="8"/>
      <c r="O113" s="19"/>
      <c r="P113" s="19"/>
      <c r="Q113" s="19"/>
      <c r="R113" s="19"/>
      <c r="S113" s="1">
        <f t="shared" si="24"/>
        <v>0</v>
      </c>
      <c r="T113" s="8"/>
      <c r="U113" s="1">
        <f t="shared" si="15"/>
        <v>0</v>
      </c>
      <c r="V113" s="1">
        <f t="shared" si="25"/>
        <v>0</v>
      </c>
      <c r="W113" s="4">
        <f t="shared" si="17"/>
        <v>0</v>
      </c>
      <c r="Y113" s="5">
        <f t="shared" si="16"/>
        <v>0</v>
      </c>
    </row>
    <row r="114" spans="1:25" x14ac:dyDescent="0.25">
      <c r="B114" s="17" t="s">
        <v>34</v>
      </c>
      <c r="C114" s="11" t="s">
        <v>19</v>
      </c>
      <c r="D114" s="8"/>
      <c r="E114" s="18"/>
      <c r="F114" s="18"/>
      <c r="G114" s="19"/>
      <c r="H114" s="19"/>
      <c r="I114" s="19"/>
      <c r="J114" s="19"/>
      <c r="K114" s="19"/>
      <c r="L114" s="8"/>
      <c r="M114" s="8"/>
      <c r="N114" s="8"/>
      <c r="O114" s="19"/>
      <c r="P114" s="19"/>
      <c r="Q114" s="19"/>
      <c r="R114" s="19"/>
      <c r="S114" s="1">
        <f t="shared" si="24"/>
        <v>0</v>
      </c>
      <c r="T114" s="8"/>
      <c r="U114" s="1">
        <f t="shared" si="15"/>
        <v>0</v>
      </c>
      <c r="V114" s="1">
        <f t="shared" si="25"/>
        <v>0</v>
      </c>
      <c r="W114" s="4">
        <f>V114</f>
        <v>0</v>
      </c>
      <c r="Y114" s="5">
        <f t="shared" si="16"/>
        <v>0</v>
      </c>
    </row>
    <row r="115" spans="1:25" ht="16.5" thickBot="1" x14ac:dyDescent="0.3">
      <c r="D115" s="29">
        <f>SUM(D3:D114)</f>
        <v>1672</v>
      </c>
      <c r="E115" s="29">
        <f>SUM(E3:E114)</f>
        <v>2049</v>
      </c>
      <c r="F115" s="29">
        <f>SUM(F3:F114)</f>
        <v>80</v>
      </c>
      <c r="G115" s="29">
        <f t="shared" ref="G115:R115" si="28">SUM(G3:G114)</f>
        <v>35</v>
      </c>
      <c r="H115" s="29">
        <f t="shared" si="28"/>
        <v>50</v>
      </c>
      <c r="I115" s="29">
        <f t="shared" si="28"/>
        <v>4</v>
      </c>
      <c r="J115" s="29">
        <f t="shared" si="28"/>
        <v>35</v>
      </c>
      <c r="K115" s="29">
        <f>SUM(K3:K114)</f>
        <v>473.75</v>
      </c>
      <c r="L115" s="29">
        <f t="shared" si="28"/>
        <v>13844.2</v>
      </c>
      <c r="M115" s="29">
        <f>SUM(M3:M114)</f>
        <v>528.75</v>
      </c>
      <c r="N115" s="29">
        <f t="shared" ref="N115" si="29">SUM(N3:N114)</f>
        <v>23.5</v>
      </c>
      <c r="O115" s="29">
        <f t="shared" si="28"/>
        <v>0</v>
      </c>
      <c r="P115" s="29">
        <f t="shared" si="28"/>
        <v>3</v>
      </c>
      <c r="Q115" s="29">
        <f t="shared" si="28"/>
        <v>135.75</v>
      </c>
      <c r="R115" s="29">
        <f t="shared" si="28"/>
        <v>485.5</v>
      </c>
      <c r="S115" s="6"/>
      <c r="T115" s="39">
        <f>SUM(T3:T114)</f>
        <v>1411</v>
      </c>
      <c r="U115" s="6">
        <f>SUM(U3:U114)</f>
        <v>12032.95</v>
      </c>
      <c r="V115" s="6"/>
      <c r="W115" s="7">
        <f>SUM(W3:W114)</f>
        <v>17.542999999999996</v>
      </c>
      <c r="Y115" s="32">
        <f>SUM(Y3:Y114)</f>
        <v>31978.258999999998</v>
      </c>
    </row>
    <row r="116" spans="1:25" ht="16.5" thickTop="1" thickBot="1" x14ac:dyDescent="0.3">
      <c r="V116" s="1" t="s">
        <v>106</v>
      </c>
      <c r="W116" s="2">
        <f>SUM(W3:W12)+W13/2+W15/2+SUM(W17:W38)+(W39*10/50)+(W41*20/50)+SUM(W43:W104)+W105/2+SUM(W106:W114)</f>
        <v>19.664000000000001</v>
      </c>
    </row>
    <row r="117" spans="1:25" ht="15.75" thickBot="1" x14ac:dyDescent="0.3">
      <c r="D117" s="156" t="s">
        <v>88</v>
      </c>
      <c r="E117" s="158" t="s">
        <v>86</v>
      </c>
      <c r="F117" s="159" t="s">
        <v>86</v>
      </c>
      <c r="G117" s="160" t="s">
        <v>86</v>
      </c>
      <c r="H117" s="160" t="s">
        <v>86</v>
      </c>
      <c r="I117" s="160" t="s">
        <v>86</v>
      </c>
      <c r="J117" s="155" t="s">
        <v>94</v>
      </c>
      <c r="K117" s="149" t="s">
        <v>89</v>
      </c>
      <c r="L117" s="150" t="s">
        <v>86</v>
      </c>
      <c r="M117" s="149" t="s">
        <v>89</v>
      </c>
      <c r="N117" s="151" t="s">
        <v>89</v>
      </c>
      <c r="O117" s="151" t="s">
        <v>89</v>
      </c>
      <c r="P117" s="151" t="s">
        <v>89</v>
      </c>
      <c r="Q117" s="152" t="s">
        <v>89</v>
      </c>
      <c r="R117" s="153" t="s">
        <v>89</v>
      </c>
      <c r="T117" s="49" t="s">
        <v>88</v>
      </c>
      <c r="Y117"/>
    </row>
    <row r="118" spans="1:25" ht="19.5" thickBot="1" x14ac:dyDescent="0.35">
      <c r="D118" s="157">
        <v>0</v>
      </c>
      <c r="E118" s="135">
        <v>2049</v>
      </c>
      <c r="F118" s="135">
        <v>80</v>
      </c>
      <c r="G118" s="136">
        <v>35</v>
      </c>
      <c r="H118" s="136">
        <v>50</v>
      </c>
      <c r="I118" s="136">
        <v>4</v>
      </c>
      <c r="J118" s="140">
        <f>25.25+2</f>
        <v>27.25</v>
      </c>
      <c r="K118" s="140">
        <v>48</v>
      </c>
      <c r="L118" s="140">
        <v>1533</v>
      </c>
      <c r="M118" s="141">
        <v>15.25</v>
      </c>
      <c r="N118" s="146">
        <v>38.25</v>
      </c>
      <c r="O118" s="146">
        <v>0</v>
      </c>
      <c r="P118" s="146">
        <v>3</v>
      </c>
      <c r="Q118" s="87">
        <f>94+2</f>
        <v>96</v>
      </c>
      <c r="R118" s="50">
        <v>46.5</v>
      </c>
      <c r="T118" s="50">
        <v>22</v>
      </c>
      <c r="Y118"/>
    </row>
    <row r="119" spans="1:25" x14ac:dyDescent="0.25">
      <c r="D119" s="49" t="s">
        <v>89</v>
      </c>
      <c r="J119" s="142" t="s">
        <v>87</v>
      </c>
      <c r="K119" s="143" t="s">
        <v>87</v>
      </c>
      <c r="L119" s="144" t="s">
        <v>87</v>
      </c>
      <c r="M119" s="143" t="s">
        <v>87</v>
      </c>
      <c r="N119" s="56"/>
      <c r="Q119" s="52" t="s">
        <v>87</v>
      </c>
      <c r="R119" s="49" t="s">
        <v>87</v>
      </c>
      <c r="T119" s="145" t="s">
        <v>89</v>
      </c>
      <c r="Y119"/>
    </row>
    <row r="120" spans="1:25" ht="16.5" thickBot="1" x14ac:dyDescent="0.3">
      <c r="D120" s="50">
        <v>1052.5</v>
      </c>
      <c r="J120" s="69">
        <v>22</v>
      </c>
      <c r="K120" s="69">
        <v>425.75</v>
      </c>
      <c r="L120" s="69">
        <v>12311.25</v>
      </c>
      <c r="M120" s="81">
        <v>513.5</v>
      </c>
      <c r="N120" s="57"/>
      <c r="Q120" s="86">
        <v>39.75</v>
      </c>
      <c r="R120" s="69">
        <v>439</v>
      </c>
      <c r="T120" s="50">
        <v>835.75</v>
      </c>
    </row>
    <row r="121" spans="1:25" ht="19.5" thickBot="1" x14ac:dyDescent="0.35">
      <c r="D121" s="49" t="s">
        <v>87</v>
      </c>
      <c r="J121" s="146">
        <f>J118+J120</f>
        <v>49.25</v>
      </c>
      <c r="K121" s="146">
        <f>K116+K118+K120</f>
        <v>473.75</v>
      </c>
      <c r="L121" s="147">
        <f>L118+L120</f>
        <v>13844.25</v>
      </c>
      <c r="M121" s="148">
        <f>M118+M120</f>
        <v>528.75</v>
      </c>
      <c r="N121" s="137"/>
      <c r="Q121" s="146">
        <f>Q118+Q120</f>
        <v>135.75</v>
      </c>
      <c r="R121" s="146">
        <f>R116+R118+R120</f>
        <v>485.5</v>
      </c>
      <c r="T121" s="145" t="s">
        <v>87</v>
      </c>
    </row>
    <row r="122" spans="1:25" ht="15.75" thickBot="1" x14ac:dyDescent="0.3">
      <c r="D122" s="69">
        <v>619.5</v>
      </c>
      <c r="T122" s="69">
        <v>575.25</v>
      </c>
    </row>
    <row r="123" spans="1:25" ht="19.5" thickBot="1" x14ac:dyDescent="0.35">
      <c r="D123" s="146">
        <f>D118+D120+D122</f>
        <v>1672</v>
      </c>
      <c r="T123" s="146">
        <f>T120+T122</f>
        <v>1411</v>
      </c>
    </row>
    <row r="124" spans="1:25" ht="18.75" x14ac:dyDescent="0.3">
      <c r="D124" s="111"/>
    </row>
    <row r="145" spans="32:32" x14ac:dyDescent="0.25">
      <c r="AF145" s="154"/>
    </row>
  </sheetData>
  <sheetProtection deleteColumns="0" deleteRows="0" sort="0" autoFilter="0"/>
  <autoFilter ref="A2:Y123" xr:uid="{FAEDFEB1-9299-49AB-985E-8B52E6F438AA}"/>
  <mergeCells count="6">
    <mergeCell ref="AI2:AO2"/>
    <mergeCell ref="B1:C1"/>
    <mergeCell ref="L1:Q1"/>
    <mergeCell ref="S1:Y1"/>
    <mergeCell ref="AA2:AG2"/>
    <mergeCell ref="D1:K1"/>
  </mergeCells>
  <conditionalFormatting sqref="W116">
    <cfRule type="cellIs" dxfId="50" priority="16" operator="lessThan">
      <formula>0</formula>
    </cfRule>
  </conditionalFormatting>
  <conditionalFormatting sqref="W115:Y115">
    <cfRule type="cellIs" dxfId="49" priority="33" operator="greaterThan">
      <formula>0</formula>
    </cfRule>
    <cfRule type="cellIs" dxfId="48" priority="34" operator="lessThan">
      <formula>0</formula>
    </cfRule>
    <cfRule type="cellIs" dxfId="47" priority="35" operator="lessThan">
      <formula>0</formula>
    </cfRule>
  </conditionalFormatting>
  <conditionalFormatting sqref="AA39:AC40">
    <cfRule type="expression" dxfId="46" priority="6">
      <formula>ROW()=CELL("ROW")</formula>
    </cfRule>
  </conditionalFormatting>
  <conditionalFormatting sqref="AA45:AC56">
    <cfRule type="expression" dxfId="45" priority="8">
      <formula>ROW()=CELL("ROW")</formula>
    </cfRule>
  </conditionalFormatting>
  <conditionalFormatting sqref="AA59:AC60">
    <cfRule type="expression" dxfId="44" priority="10">
      <formula>ROW()=CELL("ROW")</formula>
    </cfRule>
  </conditionalFormatting>
  <conditionalFormatting sqref="AA31:AD32">
    <cfRule type="expression" dxfId="43" priority="9">
      <formula>ROW()=CELL("ROW")</formula>
    </cfRule>
  </conditionalFormatting>
  <conditionalFormatting sqref="AA41:AD44">
    <cfRule type="expression" dxfId="42" priority="1">
      <formula>ROW()=CELL("ROW")</formula>
    </cfRule>
  </conditionalFormatting>
  <conditionalFormatting sqref="AA57:AD58">
    <cfRule type="expression" dxfId="41" priority="7">
      <formula>ROW()=CELL("ROW")</formula>
    </cfRule>
  </conditionalFormatting>
  <conditionalFormatting sqref="AA61:AD62">
    <cfRule type="expression" dxfId="40" priority="5">
      <formula>ROW()=CELL("ROW")</formula>
    </cfRule>
  </conditionalFormatting>
  <conditionalFormatting sqref="AA79:AD80">
    <cfRule type="expression" dxfId="39" priority="4">
      <formula>ROW()=CELL("ROW")</formula>
    </cfRule>
  </conditionalFormatting>
  <conditionalFormatting sqref="AA97:AD100">
    <cfRule type="expression" dxfId="38" priority="3">
      <formula>ROW()=CELL("ROW")</formula>
    </cfRule>
  </conditionalFormatting>
  <conditionalFormatting sqref="AA105:AD106">
    <cfRule type="expression" dxfId="37" priority="2">
      <formula>ROW()=CELL("ROW")</formula>
    </cfRule>
  </conditionalFormatting>
  <conditionalFormatting sqref="AA3:AE16">
    <cfRule type="expression" dxfId="36" priority="11">
      <formula>ROW()=CELL("ROW")</formula>
    </cfRule>
  </conditionalFormatting>
  <conditionalFormatting sqref="AI39:AK40">
    <cfRule type="expression" dxfId="35" priority="22">
      <formula>ROW()=CELL("ROW")</formula>
    </cfRule>
  </conditionalFormatting>
  <conditionalFormatting sqref="AI45:AK56">
    <cfRule type="expression" dxfId="34" priority="24">
      <formula>ROW()=CELL("ROW")</formula>
    </cfRule>
  </conditionalFormatting>
  <conditionalFormatting sqref="AI59:AK60">
    <cfRule type="expression" dxfId="33" priority="26">
      <formula>ROW()=CELL("ROW")</formula>
    </cfRule>
  </conditionalFormatting>
  <conditionalFormatting sqref="AI31:AL32">
    <cfRule type="expression" dxfId="32" priority="25">
      <formula>ROW()=CELL("ROW")</formula>
    </cfRule>
  </conditionalFormatting>
  <conditionalFormatting sqref="AI41:AL44">
    <cfRule type="expression" dxfId="31" priority="17">
      <formula>ROW()=CELL("ROW")</formula>
    </cfRule>
  </conditionalFormatting>
  <conditionalFormatting sqref="AI57:AL58">
    <cfRule type="expression" dxfId="30" priority="23">
      <formula>ROW()=CELL("ROW")</formula>
    </cfRule>
  </conditionalFormatting>
  <conditionalFormatting sqref="AI61:AL62">
    <cfRule type="expression" dxfId="29" priority="21">
      <formula>ROW()=CELL("ROW")</formula>
    </cfRule>
  </conditionalFormatting>
  <conditionalFormatting sqref="AI79:AL80">
    <cfRule type="expression" dxfId="28" priority="20">
      <formula>ROW()=CELL("ROW")</formula>
    </cfRule>
  </conditionalFormatting>
  <conditionalFormatting sqref="AI97:AL100">
    <cfRule type="expression" dxfId="27" priority="19">
      <formula>ROW()=CELL("ROW")</formula>
    </cfRule>
  </conditionalFormatting>
  <conditionalFormatting sqref="AI105:AL106">
    <cfRule type="expression" dxfId="26" priority="18">
      <formula>ROW()=CELL("ROW")</formula>
    </cfRule>
  </conditionalFormatting>
  <conditionalFormatting sqref="AI3:AM16">
    <cfRule type="expression" dxfId="25" priority="32">
      <formula>ROW()=CELL("ROW")</formula>
    </cfRule>
  </conditionalFormatting>
  <pageMargins left="0.7" right="0.7" top="0.75" bottom="0.7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C7D5-8D47-4338-A68E-A0EE57C97130}">
  <sheetPr>
    <pageSetUpPr fitToPage="1"/>
  </sheetPr>
  <dimension ref="A1:K52"/>
  <sheetViews>
    <sheetView tabSelected="1" zoomScale="80" zoomScaleNormal="80" workbookViewId="0">
      <pane xSplit="2" ySplit="1" topLeftCell="C62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ColWidth="8.7109375" defaultRowHeight="19.5" x14ac:dyDescent="0.3"/>
  <cols>
    <col min="1" max="1" width="7.140625" style="241" customWidth="1"/>
    <col min="2" max="2" width="41.5703125" style="242" customWidth="1"/>
    <col min="3" max="3" width="8.85546875" style="243" customWidth="1"/>
    <col min="4" max="4" width="9.7109375" style="244" customWidth="1"/>
    <col min="5" max="5" width="9.85546875" style="244" customWidth="1"/>
    <col min="6" max="6" width="2.5703125" style="244" customWidth="1"/>
    <col min="7" max="7" width="10.7109375" style="244" customWidth="1"/>
    <col min="8" max="8" width="10.42578125" style="244" customWidth="1"/>
    <col min="9" max="9" width="3" style="244" customWidth="1"/>
    <col min="10" max="10" width="14.7109375" style="244" customWidth="1"/>
    <col min="11" max="11" width="14.28515625" style="244" customWidth="1"/>
    <col min="12" max="16384" width="8.7109375" style="222"/>
  </cols>
  <sheetData>
    <row r="1" spans="1:11" s="221" customFormat="1" ht="77.650000000000006" customHeight="1" thickTop="1" x14ac:dyDescent="0.25">
      <c r="A1" s="225" t="s">
        <v>2</v>
      </c>
      <c r="B1" s="226" t="s">
        <v>3</v>
      </c>
      <c r="C1" s="226" t="s">
        <v>4</v>
      </c>
      <c r="D1" s="227" t="s">
        <v>126</v>
      </c>
      <c r="E1" s="228" t="s">
        <v>127</v>
      </c>
      <c r="F1" s="263">
        <v>0</v>
      </c>
      <c r="G1" s="229" t="s">
        <v>128</v>
      </c>
      <c r="H1" s="230" t="s">
        <v>129</v>
      </c>
      <c r="I1" s="263"/>
      <c r="J1" s="223" t="s">
        <v>130</v>
      </c>
      <c r="K1" s="224" t="s">
        <v>131</v>
      </c>
    </row>
    <row r="2" spans="1:11" x14ac:dyDescent="0.3">
      <c r="A2" s="231">
        <v>50</v>
      </c>
      <c r="B2" s="232" t="s">
        <v>20</v>
      </c>
      <c r="C2" s="233" t="s">
        <v>18</v>
      </c>
      <c r="D2" s="234">
        <v>20</v>
      </c>
      <c r="E2" s="235">
        <v>14.5</v>
      </c>
      <c r="F2" s="264"/>
      <c r="G2" s="236">
        <v>19</v>
      </c>
      <c r="H2" s="235">
        <v>123.5</v>
      </c>
      <c r="I2" s="264"/>
      <c r="J2" s="236">
        <v>19</v>
      </c>
      <c r="K2" s="234">
        <v>49.5</v>
      </c>
    </row>
    <row r="3" spans="1:11" x14ac:dyDescent="0.3">
      <c r="A3" s="231"/>
      <c r="B3" s="237" t="s">
        <v>20</v>
      </c>
      <c r="C3" s="238" t="s">
        <v>19</v>
      </c>
      <c r="D3" s="234"/>
      <c r="E3" s="235"/>
      <c r="F3" s="264"/>
      <c r="G3" s="236"/>
      <c r="H3" s="235"/>
      <c r="I3" s="264"/>
      <c r="J3" s="236"/>
      <c r="K3" s="234"/>
    </row>
    <row r="4" spans="1:11" x14ac:dyDescent="0.3">
      <c r="A4" s="231">
        <v>50</v>
      </c>
      <c r="B4" s="232" t="s">
        <v>21</v>
      </c>
      <c r="C4" s="233" t="s">
        <v>18</v>
      </c>
      <c r="D4" s="234">
        <v>0</v>
      </c>
      <c r="E4" s="235">
        <v>0</v>
      </c>
      <c r="F4" s="264"/>
      <c r="G4" s="236">
        <v>0</v>
      </c>
      <c r="H4" s="235">
        <v>0</v>
      </c>
      <c r="I4" s="264"/>
      <c r="J4" s="236">
        <v>0</v>
      </c>
      <c r="K4" s="234">
        <v>0</v>
      </c>
    </row>
    <row r="5" spans="1:11" x14ac:dyDescent="0.3">
      <c r="A5" s="231"/>
      <c r="B5" s="237" t="s">
        <v>21</v>
      </c>
      <c r="C5" s="238" t="s">
        <v>19</v>
      </c>
      <c r="D5" s="234"/>
      <c r="E5" s="235"/>
      <c r="F5" s="264"/>
      <c r="G5" s="236">
        <v>0</v>
      </c>
      <c r="H5" s="235">
        <v>0</v>
      </c>
      <c r="I5" s="264"/>
      <c r="J5" s="236"/>
      <c r="K5" s="234"/>
    </row>
    <row r="6" spans="1:11" x14ac:dyDescent="0.3">
      <c r="A6" s="231">
        <v>50</v>
      </c>
      <c r="B6" s="232" t="s">
        <v>69</v>
      </c>
      <c r="C6" s="233" t="s">
        <v>18</v>
      </c>
      <c r="D6" s="234">
        <v>15</v>
      </c>
      <c r="E6" s="235">
        <v>10</v>
      </c>
      <c r="F6" s="264"/>
      <c r="G6" s="236">
        <v>15</v>
      </c>
      <c r="H6" s="235">
        <v>10.5</v>
      </c>
      <c r="I6" s="264"/>
      <c r="J6" s="236">
        <v>14</v>
      </c>
      <c r="K6" s="234">
        <v>37</v>
      </c>
    </row>
    <row r="7" spans="1:11" x14ac:dyDescent="0.3">
      <c r="A7" s="231"/>
      <c r="B7" s="237" t="s">
        <v>69</v>
      </c>
      <c r="C7" s="238" t="s">
        <v>19</v>
      </c>
      <c r="D7" s="234"/>
      <c r="E7" s="235"/>
      <c r="F7" s="264"/>
      <c r="G7" s="236"/>
      <c r="H7" s="235"/>
      <c r="I7" s="264"/>
      <c r="J7" s="236"/>
      <c r="K7" s="234"/>
    </row>
    <row r="8" spans="1:11" x14ac:dyDescent="0.3">
      <c r="A8" s="231">
        <v>50</v>
      </c>
      <c r="B8" s="232" t="s">
        <v>22</v>
      </c>
      <c r="C8" s="233" t="s">
        <v>18</v>
      </c>
      <c r="D8" s="234">
        <v>26</v>
      </c>
      <c r="E8" s="235">
        <v>40.25</v>
      </c>
      <c r="F8" s="264"/>
      <c r="G8" s="236">
        <v>25.5</v>
      </c>
      <c r="H8" s="235">
        <v>65.25</v>
      </c>
      <c r="I8" s="264"/>
      <c r="J8" s="236">
        <v>25</v>
      </c>
      <c r="K8" s="234">
        <v>49</v>
      </c>
    </row>
    <row r="9" spans="1:11" x14ac:dyDescent="0.3">
      <c r="A9" s="231"/>
      <c r="B9" s="237" t="s">
        <v>22</v>
      </c>
      <c r="C9" s="238" t="s">
        <v>19</v>
      </c>
      <c r="D9" s="234"/>
      <c r="E9" s="235"/>
      <c r="F9" s="264"/>
      <c r="G9" s="236"/>
      <c r="H9" s="235"/>
      <c r="I9" s="264"/>
      <c r="J9" s="236"/>
      <c r="K9" s="234"/>
    </row>
    <row r="10" spans="1:11" x14ac:dyDescent="0.3">
      <c r="A10" s="231">
        <v>25</v>
      </c>
      <c r="B10" s="232" t="s">
        <v>23</v>
      </c>
      <c r="C10" s="233" t="s">
        <v>18</v>
      </c>
      <c r="D10" s="234">
        <v>29</v>
      </c>
      <c r="E10" s="235">
        <v>0.75</v>
      </c>
      <c r="F10" s="264"/>
      <c r="G10" s="236">
        <v>28</v>
      </c>
      <c r="H10" s="235">
        <v>54.25</v>
      </c>
      <c r="I10" s="264"/>
      <c r="J10" s="236">
        <v>27</v>
      </c>
      <c r="K10" s="234">
        <v>19</v>
      </c>
    </row>
    <row r="11" spans="1:11" x14ac:dyDescent="0.3">
      <c r="A11" s="231"/>
      <c r="B11" s="237" t="s">
        <v>23</v>
      </c>
      <c r="C11" s="238" t="s">
        <v>19</v>
      </c>
      <c r="D11" s="234">
        <v>0</v>
      </c>
      <c r="E11" s="235">
        <v>0</v>
      </c>
      <c r="F11" s="264"/>
      <c r="G11" s="236">
        <v>0</v>
      </c>
      <c r="H11" s="235">
        <v>0</v>
      </c>
      <c r="I11" s="264"/>
      <c r="J11" s="236">
        <v>0</v>
      </c>
      <c r="K11" s="234">
        <v>0</v>
      </c>
    </row>
    <row r="12" spans="1:11" x14ac:dyDescent="0.3">
      <c r="A12" s="231">
        <v>25</v>
      </c>
      <c r="B12" s="232" t="s">
        <v>24</v>
      </c>
      <c r="C12" s="233" t="s">
        <v>18</v>
      </c>
      <c r="D12" s="234">
        <v>0</v>
      </c>
      <c r="E12" s="235">
        <v>0</v>
      </c>
      <c r="F12" s="264"/>
      <c r="G12" s="236">
        <v>0</v>
      </c>
      <c r="H12" s="235">
        <v>0</v>
      </c>
      <c r="I12" s="264"/>
      <c r="J12" s="236">
        <v>0</v>
      </c>
      <c r="K12" s="234">
        <v>0</v>
      </c>
    </row>
    <row r="13" spans="1:11" x14ac:dyDescent="0.3">
      <c r="A13" s="231"/>
      <c r="B13" s="237" t="s">
        <v>24</v>
      </c>
      <c r="C13" s="238" t="s">
        <v>19</v>
      </c>
      <c r="D13" s="234">
        <v>0</v>
      </c>
      <c r="E13" s="235">
        <v>0</v>
      </c>
      <c r="F13" s="264"/>
      <c r="G13" s="236">
        <v>0</v>
      </c>
      <c r="H13" s="235">
        <v>0</v>
      </c>
      <c r="I13" s="264"/>
      <c r="J13" s="236">
        <v>0</v>
      </c>
      <c r="K13" s="234">
        <v>0</v>
      </c>
    </row>
    <row r="14" spans="1:11" x14ac:dyDescent="0.3">
      <c r="A14" s="231">
        <v>50</v>
      </c>
      <c r="B14" s="232" t="s">
        <v>25</v>
      </c>
      <c r="C14" s="233" t="s">
        <v>18</v>
      </c>
      <c r="D14" s="234">
        <v>0</v>
      </c>
      <c r="E14" s="235">
        <v>0</v>
      </c>
      <c r="F14" s="264"/>
      <c r="G14" s="236">
        <v>0</v>
      </c>
      <c r="H14" s="235"/>
      <c r="I14" s="264"/>
      <c r="J14" s="236">
        <v>0</v>
      </c>
      <c r="K14" s="234">
        <v>0</v>
      </c>
    </row>
    <row r="15" spans="1:11" x14ac:dyDescent="0.3">
      <c r="A15" s="231"/>
      <c r="B15" s="237" t="s">
        <v>25</v>
      </c>
      <c r="C15" s="238" t="s">
        <v>19</v>
      </c>
      <c r="D15" s="234">
        <v>0</v>
      </c>
      <c r="E15" s="235">
        <v>0</v>
      </c>
      <c r="F15" s="264"/>
      <c r="G15" s="236">
        <v>0</v>
      </c>
      <c r="H15" s="235">
        <v>0</v>
      </c>
      <c r="I15" s="264"/>
      <c r="J15" s="236">
        <v>0</v>
      </c>
      <c r="K15" s="234">
        <v>0</v>
      </c>
    </row>
    <row r="16" spans="1:11" x14ac:dyDescent="0.3">
      <c r="A16" s="231">
        <v>10</v>
      </c>
      <c r="B16" s="239" t="s">
        <v>73</v>
      </c>
      <c r="C16" s="233" t="s">
        <v>18</v>
      </c>
      <c r="D16" s="234">
        <v>0</v>
      </c>
      <c r="E16" s="235">
        <v>0</v>
      </c>
      <c r="F16" s="264"/>
      <c r="G16" s="236">
        <v>0</v>
      </c>
      <c r="H16" s="235">
        <v>0</v>
      </c>
      <c r="I16" s="264"/>
      <c r="J16" s="236">
        <v>0</v>
      </c>
      <c r="K16" s="234">
        <v>0</v>
      </c>
    </row>
    <row r="17" spans="1:11" x14ac:dyDescent="0.3">
      <c r="A17" s="231"/>
      <c r="B17" s="237" t="s">
        <v>73</v>
      </c>
      <c r="C17" s="238" t="s">
        <v>19</v>
      </c>
      <c r="D17" s="234">
        <v>0</v>
      </c>
      <c r="E17" s="235">
        <v>0</v>
      </c>
      <c r="F17" s="264"/>
      <c r="G17" s="236">
        <v>0</v>
      </c>
      <c r="H17" s="235">
        <v>0</v>
      </c>
      <c r="I17" s="264"/>
      <c r="J17" s="236">
        <v>0</v>
      </c>
      <c r="K17" s="234">
        <v>0</v>
      </c>
    </row>
    <row r="18" spans="1:11" x14ac:dyDescent="0.3">
      <c r="A18" s="231">
        <v>20</v>
      </c>
      <c r="B18" s="232" t="s">
        <v>72</v>
      </c>
      <c r="C18" s="233" t="s">
        <v>18</v>
      </c>
      <c r="D18" s="234">
        <v>30</v>
      </c>
      <c r="E18" s="235">
        <v>9</v>
      </c>
      <c r="F18" s="264"/>
      <c r="G18" s="236">
        <v>30</v>
      </c>
      <c r="H18" s="235">
        <v>5</v>
      </c>
      <c r="I18" s="264"/>
      <c r="J18" s="236">
        <v>30</v>
      </c>
      <c r="K18" s="234">
        <v>4</v>
      </c>
    </row>
    <row r="19" spans="1:11" x14ac:dyDescent="0.3">
      <c r="A19" s="231"/>
      <c r="B19" s="237" t="s">
        <v>72</v>
      </c>
      <c r="C19" s="238" t="s">
        <v>19</v>
      </c>
      <c r="D19" s="234">
        <v>0</v>
      </c>
      <c r="E19" s="235">
        <v>0</v>
      </c>
      <c r="F19" s="264"/>
      <c r="G19" s="236">
        <v>0</v>
      </c>
      <c r="H19" s="235">
        <v>0</v>
      </c>
      <c r="I19" s="264"/>
      <c r="J19" s="236">
        <v>0</v>
      </c>
      <c r="K19" s="234">
        <v>0</v>
      </c>
    </row>
    <row r="20" spans="1:11" x14ac:dyDescent="0.3">
      <c r="A20" s="231">
        <v>50</v>
      </c>
      <c r="B20" s="232" t="s">
        <v>132</v>
      </c>
      <c r="C20" s="233" t="s">
        <v>18</v>
      </c>
      <c r="D20" s="234">
        <v>36</v>
      </c>
      <c r="E20" s="235">
        <v>25.5</v>
      </c>
      <c r="F20" s="264"/>
      <c r="G20" s="236">
        <v>60</v>
      </c>
      <c r="H20" s="235">
        <v>33</v>
      </c>
      <c r="I20" s="264"/>
      <c r="J20" s="236">
        <v>35</v>
      </c>
      <c r="K20" s="234">
        <v>33</v>
      </c>
    </row>
    <row r="21" spans="1:11" x14ac:dyDescent="0.3">
      <c r="A21" s="231"/>
      <c r="B21" s="237" t="s">
        <v>133</v>
      </c>
      <c r="C21" s="238" t="s">
        <v>19</v>
      </c>
      <c r="D21" s="234">
        <v>0</v>
      </c>
      <c r="E21" s="235">
        <v>0</v>
      </c>
      <c r="F21" s="264"/>
      <c r="G21" s="236">
        <v>0</v>
      </c>
      <c r="H21" s="235">
        <v>0</v>
      </c>
      <c r="I21" s="264"/>
      <c r="J21" s="236">
        <v>0</v>
      </c>
      <c r="K21" s="234">
        <v>0</v>
      </c>
    </row>
    <row r="22" spans="1:11" x14ac:dyDescent="0.3">
      <c r="A22" s="231">
        <v>50</v>
      </c>
      <c r="B22" s="232" t="s">
        <v>26</v>
      </c>
      <c r="C22" s="233" t="s">
        <v>18</v>
      </c>
      <c r="D22" s="234">
        <v>44</v>
      </c>
      <c r="E22" s="235">
        <v>37.5</v>
      </c>
      <c r="F22" s="264"/>
      <c r="G22" s="236">
        <v>139</v>
      </c>
      <c r="H22" s="235">
        <v>40.5</v>
      </c>
      <c r="I22" s="264"/>
      <c r="J22" s="236">
        <v>46</v>
      </c>
      <c r="K22" s="234">
        <v>8.5</v>
      </c>
    </row>
    <row r="23" spans="1:11" x14ac:dyDescent="0.3">
      <c r="A23" s="231"/>
      <c r="B23" s="237" t="s">
        <v>26</v>
      </c>
      <c r="C23" s="238" t="s">
        <v>19</v>
      </c>
      <c r="D23" s="234">
        <v>0</v>
      </c>
      <c r="E23" s="235">
        <v>0</v>
      </c>
      <c r="F23" s="264"/>
      <c r="G23" s="236">
        <v>0</v>
      </c>
      <c r="H23" s="235">
        <v>0</v>
      </c>
      <c r="I23" s="264"/>
      <c r="J23" s="236">
        <v>0</v>
      </c>
      <c r="K23" s="234">
        <v>0</v>
      </c>
    </row>
    <row r="24" spans="1:11" ht="21.4" customHeight="1" x14ac:dyDescent="0.3">
      <c r="A24" s="231">
        <v>50</v>
      </c>
      <c r="B24" s="232" t="s">
        <v>134</v>
      </c>
      <c r="C24" s="233" t="s">
        <v>18</v>
      </c>
      <c r="D24" s="234">
        <v>4.5</v>
      </c>
      <c r="E24" s="235">
        <v>0</v>
      </c>
      <c r="F24" s="264"/>
      <c r="G24" s="236">
        <v>4.5</v>
      </c>
      <c r="H24" s="235">
        <v>0</v>
      </c>
      <c r="I24" s="264"/>
      <c r="J24" s="236">
        <v>4</v>
      </c>
      <c r="K24" s="234">
        <v>0</v>
      </c>
    </row>
    <row r="25" spans="1:11" ht="19.5" customHeight="1" x14ac:dyDescent="0.3">
      <c r="A25" s="231"/>
      <c r="B25" s="237" t="s">
        <v>135</v>
      </c>
      <c r="C25" s="238" t="s">
        <v>19</v>
      </c>
      <c r="D25" s="234">
        <v>0</v>
      </c>
      <c r="E25" s="235">
        <v>0</v>
      </c>
      <c r="F25" s="264"/>
      <c r="G25" s="236">
        <v>0</v>
      </c>
      <c r="H25" s="235">
        <v>0</v>
      </c>
      <c r="I25" s="264"/>
      <c r="J25" s="236">
        <v>0</v>
      </c>
      <c r="K25" s="234">
        <v>0</v>
      </c>
    </row>
    <row r="26" spans="1:11" x14ac:dyDescent="0.3">
      <c r="A26" s="231">
        <v>50</v>
      </c>
      <c r="B26" s="239" t="s">
        <v>27</v>
      </c>
      <c r="C26" s="233" t="s">
        <v>18</v>
      </c>
      <c r="D26" s="234">
        <v>80</v>
      </c>
      <c r="E26" s="235">
        <v>51.5</v>
      </c>
      <c r="F26" s="264"/>
      <c r="G26" s="236">
        <v>78</v>
      </c>
      <c r="H26" s="235">
        <v>107.5</v>
      </c>
      <c r="I26" s="264"/>
      <c r="J26" s="236">
        <v>80</v>
      </c>
      <c r="K26" s="234">
        <v>59</v>
      </c>
    </row>
    <row r="27" spans="1:11" x14ac:dyDescent="0.3">
      <c r="A27" s="231"/>
      <c r="B27" s="237" t="s">
        <v>27</v>
      </c>
      <c r="C27" s="238" t="s">
        <v>19</v>
      </c>
      <c r="D27" s="234">
        <v>0</v>
      </c>
      <c r="E27" s="235">
        <v>0</v>
      </c>
      <c r="F27" s="264"/>
      <c r="G27" s="236">
        <v>0</v>
      </c>
      <c r="H27" s="235">
        <v>0</v>
      </c>
      <c r="I27" s="264"/>
      <c r="J27" s="236">
        <v>0</v>
      </c>
      <c r="K27" s="234">
        <v>0</v>
      </c>
    </row>
    <row r="28" spans="1:11" x14ac:dyDescent="0.3">
      <c r="A28" s="231">
        <v>50</v>
      </c>
      <c r="B28" s="232" t="s">
        <v>136</v>
      </c>
      <c r="C28" s="233" t="s">
        <v>18</v>
      </c>
      <c r="D28" s="234">
        <v>30</v>
      </c>
      <c r="E28" s="235">
        <v>27.25</v>
      </c>
      <c r="F28" s="264"/>
      <c r="G28" s="236">
        <v>80</v>
      </c>
      <c r="H28" s="235">
        <v>12.25</v>
      </c>
      <c r="I28" s="264"/>
      <c r="J28" s="236">
        <v>34</v>
      </c>
      <c r="K28" s="234">
        <v>0</v>
      </c>
    </row>
    <row r="29" spans="1:11" x14ac:dyDescent="0.3">
      <c r="A29" s="231"/>
      <c r="B29" s="237" t="s">
        <v>137</v>
      </c>
      <c r="C29" s="238" t="s">
        <v>19</v>
      </c>
      <c r="D29" s="234"/>
      <c r="E29" s="235">
        <v>0</v>
      </c>
      <c r="F29" s="264"/>
      <c r="G29" s="236">
        <v>0</v>
      </c>
      <c r="H29" s="235">
        <v>0</v>
      </c>
      <c r="I29" s="264"/>
      <c r="J29" s="236">
        <v>0</v>
      </c>
      <c r="K29" s="234">
        <v>0</v>
      </c>
    </row>
    <row r="30" spans="1:11" x14ac:dyDescent="0.3">
      <c r="A30" s="231">
        <v>50</v>
      </c>
      <c r="B30" s="232" t="s">
        <v>28</v>
      </c>
      <c r="C30" s="233" t="s">
        <v>18</v>
      </c>
      <c r="D30" s="234">
        <v>19</v>
      </c>
      <c r="E30" s="235">
        <v>43</v>
      </c>
      <c r="F30" s="264"/>
      <c r="G30" s="236">
        <v>214</v>
      </c>
      <c r="H30" s="235">
        <v>326</v>
      </c>
      <c r="I30" s="264"/>
      <c r="J30" s="236">
        <v>17</v>
      </c>
      <c r="K30" s="234">
        <v>0</v>
      </c>
    </row>
    <row r="31" spans="1:11" x14ac:dyDescent="0.3">
      <c r="A31" s="231"/>
      <c r="B31" s="237" t="s">
        <v>28</v>
      </c>
      <c r="C31" s="238" t="s">
        <v>19</v>
      </c>
      <c r="D31" s="234">
        <v>0</v>
      </c>
      <c r="E31" s="235">
        <v>0</v>
      </c>
      <c r="F31" s="264"/>
      <c r="G31" s="236">
        <v>0</v>
      </c>
      <c r="H31" s="235">
        <v>0</v>
      </c>
      <c r="I31" s="264"/>
      <c r="J31" s="236">
        <v>0</v>
      </c>
      <c r="K31" s="234">
        <v>0</v>
      </c>
    </row>
    <row r="32" spans="1:11" x14ac:dyDescent="0.3">
      <c r="A32" s="231">
        <v>50</v>
      </c>
      <c r="B32" s="232" t="s">
        <v>138</v>
      </c>
      <c r="C32" s="233" t="s">
        <v>18</v>
      </c>
      <c r="D32" s="234">
        <v>2</v>
      </c>
      <c r="E32" s="235">
        <v>21.5</v>
      </c>
      <c r="F32" s="264"/>
      <c r="G32" s="236">
        <v>2</v>
      </c>
      <c r="H32" s="235">
        <v>31.5</v>
      </c>
      <c r="I32" s="264"/>
      <c r="J32" s="236">
        <v>2</v>
      </c>
      <c r="K32" s="234">
        <v>17</v>
      </c>
    </row>
    <row r="33" spans="1:11" x14ac:dyDescent="0.3">
      <c r="A33" s="231"/>
      <c r="B33" s="237" t="s">
        <v>139</v>
      </c>
      <c r="C33" s="238" t="s">
        <v>19</v>
      </c>
      <c r="D33" s="234">
        <v>0</v>
      </c>
      <c r="E33" s="235">
        <v>0</v>
      </c>
      <c r="F33" s="264"/>
      <c r="G33" s="236">
        <v>0</v>
      </c>
      <c r="H33" s="235"/>
      <c r="I33" s="264"/>
      <c r="J33" s="236"/>
      <c r="K33" s="234"/>
    </row>
    <row r="34" spans="1:11" x14ac:dyDescent="0.3">
      <c r="A34" s="231">
        <v>50</v>
      </c>
      <c r="B34" s="232" t="s">
        <v>29</v>
      </c>
      <c r="C34" s="233" t="s">
        <v>18</v>
      </c>
      <c r="D34" s="234"/>
      <c r="E34" s="235">
        <v>33.75</v>
      </c>
      <c r="F34" s="264"/>
      <c r="G34" s="236">
        <v>47</v>
      </c>
      <c r="H34" s="235">
        <v>33.75</v>
      </c>
      <c r="I34" s="264"/>
      <c r="J34" s="236">
        <v>0</v>
      </c>
      <c r="K34" s="234">
        <v>34</v>
      </c>
    </row>
    <row r="35" spans="1:11" x14ac:dyDescent="0.3">
      <c r="A35" s="231"/>
      <c r="B35" s="237" t="s">
        <v>29</v>
      </c>
      <c r="C35" s="238" t="s">
        <v>19</v>
      </c>
      <c r="D35" s="234">
        <v>0</v>
      </c>
      <c r="E35" s="235">
        <v>0</v>
      </c>
      <c r="F35" s="264"/>
      <c r="G35" s="236">
        <v>0</v>
      </c>
      <c r="H35" s="235">
        <v>0</v>
      </c>
      <c r="I35" s="264"/>
      <c r="J35" s="236">
        <v>0</v>
      </c>
      <c r="K35" s="234">
        <v>0</v>
      </c>
    </row>
    <row r="36" spans="1:11" x14ac:dyDescent="0.3">
      <c r="A36" s="231">
        <v>50</v>
      </c>
      <c r="B36" s="239" t="s">
        <v>140</v>
      </c>
      <c r="C36" s="233" t="s">
        <v>18</v>
      </c>
      <c r="D36" s="234">
        <v>129</v>
      </c>
      <c r="E36" s="235">
        <v>39.75</v>
      </c>
      <c r="F36" s="264"/>
      <c r="G36" s="236">
        <v>178.5</v>
      </c>
      <c r="H36" s="235">
        <v>43</v>
      </c>
      <c r="I36" s="264"/>
      <c r="J36" s="236">
        <v>134</v>
      </c>
      <c r="K36" s="234">
        <v>40</v>
      </c>
    </row>
    <row r="37" spans="1:11" x14ac:dyDescent="0.3">
      <c r="A37" s="231"/>
      <c r="B37" s="240" t="s">
        <v>141</v>
      </c>
      <c r="C37" s="238" t="s">
        <v>19</v>
      </c>
      <c r="D37" s="234">
        <v>0</v>
      </c>
      <c r="E37" s="235">
        <v>0</v>
      </c>
      <c r="F37" s="264"/>
      <c r="G37" s="236">
        <v>0</v>
      </c>
      <c r="H37" s="235">
        <v>0</v>
      </c>
      <c r="I37" s="264"/>
      <c r="J37" s="236">
        <v>0</v>
      </c>
      <c r="K37" s="234">
        <v>0</v>
      </c>
    </row>
    <row r="38" spans="1:11" x14ac:dyDescent="0.3">
      <c r="A38" s="231">
        <v>50</v>
      </c>
      <c r="B38" s="239" t="s">
        <v>30</v>
      </c>
      <c r="C38" s="233" t="s">
        <v>18</v>
      </c>
      <c r="D38" s="234">
        <v>59</v>
      </c>
      <c r="E38" s="235">
        <v>28</v>
      </c>
      <c r="F38" s="264"/>
      <c r="G38" s="236">
        <v>158.5</v>
      </c>
      <c r="H38" s="235">
        <v>12</v>
      </c>
      <c r="I38" s="264"/>
      <c r="J38" s="236">
        <v>60</v>
      </c>
      <c r="K38" s="234">
        <v>20.5</v>
      </c>
    </row>
    <row r="39" spans="1:11" x14ac:dyDescent="0.3">
      <c r="A39" s="231"/>
      <c r="B39" s="237" t="s">
        <v>30</v>
      </c>
      <c r="C39" s="238" t="s">
        <v>19</v>
      </c>
      <c r="D39" s="234">
        <v>0</v>
      </c>
      <c r="E39" s="235">
        <v>0</v>
      </c>
      <c r="F39" s="264"/>
      <c r="G39" s="236">
        <v>0</v>
      </c>
      <c r="H39" s="235">
        <v>0</v>
      </c>
      <c r="I39" s="264"/>
      <c r="J39" s="236">
        <v>0</v>
      </c>
      <c r="K39" s="234">
        <v>0</v>
      </c>
    </row>
    <row r="40" spans="1:11" x14ac:dyDescent="0.3">
      <c r="A40" s="231">
        <v>50</v>
      </c>
      <c r="B40" s="232" t="s">
        <v>142</v>
      </c>
      <c r="C40" s="233" t="s">
        <v>18</v>
      </c>
      <c r="D40" s="234">
        <v>11.5</v>
      </c>
      <c r="E40" s="235">
        <v>25</v>
      </c>
      <c r="F40" s="264"/>
      <c r="G40" s="236">
        <v>11.5</v>
      </c>
      <c r="H40" s="235">
        <v>25</v>
      </c>
      <c r="I40" s="264"/>
      <c r="J40" s="236">
        <v>12</v>
      </c>
      <c r="K40" s="234">
        <v>0</v>
      </c>
    </row>
    <row r="41" spans="1:11" x14ac:dyDescent="0.3">
      <c r="A41" s="231"/>
      <c r="B41" s="237" t="s">
        <v>143</v>
      </c>
      <c r="C41" s="238" t="s">
        <v>19</v>
      </c>
      <c r="D41" s="234">
        <v>0</v>
      </c>
      <c r="E41" s="235">
        <v>0</v>
      </c>
      <c r="F41" s="264"/>
      <c r="G41" s="236">
        <v>0</v>
      </c>
      <c r="H41" s="235">
        <v>0</v>
      </c>
      <c r="I41" s="264"/>
      <c r="J41" s="236">
        <v>0</v>
      </c>
      <c r="K41" s="234">
        <v>0</v>
      </c>
    </row>
    <row r="42" spans="1:11" x14ac:dyDescent="0.3">
      <c r="A42" s="231">
        <v>50</v>
      </c>
      <c r="B42" s="232" t="s">
        <v>144</v>
      </c>
      <c r="C42" s="233" t="s">
        <v>18</v>
      </c>
      <c r="D42" s="234">
        <v>0</v>
      </c>
      <c r="E42" s="235">
        <v>0</v>
      </c>
      <c r="F42" s="264"/>
      <c r="G42" s="236">
        <v>0</v>
      </c>
      <c r="H42" s="235">
        <v>0</v>
      </c>
      <c r="I42" s="264"/>
      <c r="J42" s="236">
        <v>0</v>
      </c>
      <c r="K42" s="234">
        <v>0</v>
      </c>
    </row>
    <row r="43" spans="1:11" x14ac:dyDescent="0.3">
      <c r="A43" s="231"/>
      <c r="B43" s="237" t="s">
        <v>145</v>
      </c>
      <c r="C43" s="238" t="s">
        <v>19</v>
      </c>
      <c r="D43" s="234">
        <v>0</v>
      </c>
      <c r="E43" s="235">
        <v>0</v>
      </c>
      <c r="F43" s="264"/>
      <c r="G43" s="236">
        <v>0</v>
      </c>
      <c r="H43" s="235">
        <v>0</v>
      </c>
      <c r="I43" s="264"/>
      <c r="J43" s="236">
        <v>0</v>
      </c>
      <c r="K43" s="234">
        <v>0</v>
      </c>
    </row>
    <row r="44" spans="1:11" x14ac:dyDescent="0.3">
      <c r="A44" s="231">
        <v>50</v>
      </c>
      <c r="B44" s="232" t="s">
        <v>146</v>
      </c>
      <c r="C44" s="233" t="s">
        <v>18</v>
      </c>
      <c r="D44" s="234">
        <v>0</v>
      </c>
      <c r="E44" s="235">
        <v>0</v>
      </c>
      <c r="F44" s="264"/>
      <c r="G44" s="236">
        <v>0</v>
      </c>
      <c r="H44" s="235">
        <v>0</v>
      </c>
      <c r="I44" s="264"/>
      <c r="J44" s="236">
        <v>0</v>
      </c>
      <c r="K44" s="234">
        <v>0</v>
      </c>
    </row>
    <row r="45" spans="1:11" x14ac:dyDescent="0.3">
      <c r="A45" s="231"/>
      <c r="B45" s="237" t="s">
        <v>147</v>
      </c>
      <c r="C45" s="238" t="s">
        <v>19</v>
      </c>
      <c r="D45" s="234">
        <v>0</v>
      </c>
      <c r="E45" s="235">
        <v>0</v>
      </c>
      <c r="F45" s="264"/>
      <c r="G45" s="236">
        <v>0</v>
      </c>
      <c r="H45" s="235">
        <v>0</v>
      </c>
      <c r="I45" s="264"/>
      <c r="J45" s="236">
        <v>0</v>
      </c>
      <c r="K45" s="234">
        <v>0</v>
      </c>
    </row>
    <row r="46" spans="1:11" x14ac:dyDescent="0.3">
      <c r="A46" s="231">
        <v>50</v>
      </c>
      <c r="B46" s="232" t="s">
        <v>31</v>
      </c>
      <c r="C46" s="233" t="s">
        <v>18</v>
      </c>
      <c r="D46" s="234">
        <v>0</v>
      </c>
      <c r="E46" s="235">
        <v>0</v>
      </c>
      <c r="F46" s="264"/>
      <c r="G46" s="236">
        <v>0</v>
      </c>
      <c r="H46" s="235">
        <v>0</v>
      </c>
      <c r="I46" s="264"/>
      <c r="J46" s="236">
        <v>0</v>
      </c>
      <c r="K46" s="234">
        <v>0</v>
      </c>
    </row>
    <row r="47" spans="1:11" x14ac:dyDescent="0.3">
      <c r="A47" s="231"/>
      <c r="B47" s="237" t="s">
        <v>31</v>
      </c>
      <c r="C47" s="238" t="s">
        <v>19</v>
      </c>
      <c r="D47" s="234">
        <v>0</v>
      </c>
      <c r="E47" s="235">
        <v>0</v>
      </c>
      <c r="F47" s="264"/>
      <c r="G47" s="236">
        <v>0</v>
      </c>
      <c r="H47" s="235">
        <v>0</v>
      </c>
      <c r="I47" s="264"/>
      <c r="J47" s="236">
        <v>0</v>
      </c>
      <c r="K47" s="234">
        <v>0</v>
      </c>
    </row>
    <row r="48" spans="1:11" x14ac:dyDescent="0.3">
      <c r="A48" s="231">
        <v>50</v>
      </c>
      <c r="B48" s="232" t="s">
        <v>32</v>
      </c>
      <c r="C48" s="233" t="s">
        <v>18</v>
      </c>
      <c r="D48" s="234">
        <v>0</v>
      </c>
      <c r="E48" s="235">
        <v>0</v>
      </c>
      <c r="F48" s="264"/>
      <c r="G48" s="236">
        <v>0</v>
      </c>
      <c r="H48" s="235">
        <v>0</v>
      </c>
      <c r="I48" s="264"/>
      <c r="J48" s="236">
        <v>0</v>
      </c>
      <c r="K48" s="234">
        <v>0</v>
      </c>
    </row>
    <row r="49" spans="1:11" x14ac:dyDescent="0.3">
      <c r="A49" s="231"/>
      <c r="B49" s="237" t="s">
        <v>32</v>
      </c>
      <c r="C49" s="238" t="s">
        <v>19</v>
      </c>
      <c r="D49" s="234">
        <v>0</v>
      </c>
      <c r="E49" s="235">
        <v>0</v>
      </c>
      <c r="F49" s="264"/>
      <c r="G49" s="236">
        <v>0</v>
      </c>
      <c r="H49" s="235">
        <v>0</v>
      </c>
      <c r="I49" s="264"/>
      <c r="J49" s="236">
        <v>0</v>
      </c>
      <c r="K49" s="234">
        <v>0</v>
      </c>
    </row>
    <row r="50" spans="1:11" x14ac:dyDescent="0.3">
      <c r="A50" s="231">
        <v>25</v>
      </c>
      <c r="B50" s="232" t="s">
        <v>33</v>
      </c>
      <c r="C50" s="233" t="s">
        <v>18</v>
      </c>
      <c r="D50" s="234">
        <v>43</v>
      </c>
      <c r="E50" s="235">
        <v>41.75</v>
      </c>
      <c r="F50" s="264"/>
      <c r="G50" s="236">
        <v>43</v>
      </c>
      <c r="H50" s="235">
        <v>41.75</v>
      </c>
      <c r="I50" s="264"/>
      <c r="J50" s="236">
        <v>39</v>
      </c>
      <c r="K50" s="234">
        <v>15</v>
      </c>
    </row>
    <row r="51" spans="1:11" ht="20.25" thickBot="1" x14ac:dyDescent="0.35">
      <c r="A51" s="231"/>
      <c r="B51" s="237" t="s">
        <v>33</v>
      </c>
      <c r="C51" s="238" t="s">
        <v>19</v>
      </c>
      <c r="D51" s="234">
        <v>0</v>
      </c>
      <c r="E51" s="235">
        <v>0</v>
      </c>
      <c r="F51" s="265"/>
      <c r="G51" s="236">
        <v>0</v>
      </c>
      <c r="H51" s="235">
        <v>0</v>
      </c>
      <c r="I51" s="265"/>
      <c r="J51" s="236">
        <v>0</v>
      </c>
      <c r="K51" s="234">
        <v>0</v>
      </c>
    </row>
    <row r="52" spans="1:11" ht="20.25" thickTop="1" x14ac:dyDescent="0.3"/>
  </sheetData>
  <sheetProtection deleteColumns="0" deleteRows="0" sort="0" autoFilter="0"/>
  <autoFilter ref="A1:C52" xr:uid="{FAEDFEB1-9299-49AB-985E-8B52E6F438AA}"/>
  <mergeCells count="2">
    <mergeCell ref="F1:F51"/>
    <mergeCell ref="I1:I51"/>
  </mergeCells>
  <pageMargins left="0.7" right="0.7" top="0.75" bottom="0.75" header="0.3" footer="0.3"/>
  <pageSetup paperSize="9" scale="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BEE9-97E4-4239-96E7-207FBDD3E020}">
  <sheetPr>
    <pageSetUpPr fitToPage="1"/>
  </sheetPr>
  <dimension ref="A1:AO140"/>
  <sheetViews>
    <sheetView zoomScale="80" zoomScaleNormal="80" workbookViewId="0">
      <pane xSplit="2" ySplit="2" topLeftCell="M50" activePane="bottomRight" state="frozen"/>
      <selection pane="topRight" activeCell="C1" sqref="C1"/>
      <selection pane="bottomLeft" activeCell="A3" sqref="A3"/>
      <selection pane="bottomRight" activeCell="S101" sqref="S101"/>
    </sheetView>
  </sheetViews>
  <sheetFormatPr defaultColWidth="8.7109375" defaultRowHeight="15" x14ac:dyDescent="0.25"/>
  <cols>
    <col min="1" max="1" width="7.140625" style="43" customWidth="1"/>
    <col min="2" max="2" width="47.7109375" style="17" customWidth="1"/>
    <col min="3" max="3" width="8.85546875" style="11" customWidth="1"/>
    <col min="4" max="5" width="12.7109375" style="22" customWidth="1"/>
    <col min="6" max="6" width="16.85546875" style="22" customWidth="1"/>
    <col min="7" max="7" width="18.7109375" style="34" customWidth="1"/>
    <col min="8" max="8" width="19.5703125" style="34" customWidth="1"/>
    <col min="9" max="9" width="20.42578125" style="21" customWidth="1"/>
    <col min="10" max="10" width="16.5703125" style="21" customWidth="1"/>
    <col min="11" max="13" width="19.140625" style="21" customWidth="1"/>
    <col min="14" max="14" width="23.42578125" style="21" bestFit="1" customWidth="1"/>
    <col min="15" max="15" width="24.140625" style="21" bestFit="1" customWidth="1"/>
    <col min="16" max="16" width="20.42578125" style="21" bestFit="1" customWidth="1"/>
    <col min="17" max="17" width="15.7109375" style="21" customWidth="1"/>
    <col min="18" max="18" width="20.42578125" style="30" customWidth="1"/>
    <col min="19" max="19" width="19.5703125" style="1" customWidth="1"/>
    <col min="20" max="20" width="18" style="1" customWidth="1"/>
    <col min="21" max="21" width="16.5703125" style="1" customWidth="1"/>
    <col min="22" max="22" width="18.5703125" style="1" customWidth="1"/>
    <col min="23" max="23" width="22.85546875" style="2" customWidth="1"/>
    <col min="24" max="24" width="12.28515625" style="31" customWidth="1"/>
    <col min="25" max="25" width="18.7109375" style="3" customWidth="1"/>
    <col min="26" max="26" width="15.28515625" customWidth="1"/>
    <col min="27" max="27" width="11.28515625" hidden="1" customWidth="1"/>
    <col min="28" max="31" width="8.7109375" hidden="1" customWidth="1"/>
    <col min="32" max="32" width="10.7109375" hidden="1" customWidth="1"/>
    <col min="33" max="33" width="13" hidden="1" customWidth="1"/>
    <col min="34" max="38" width="8.7109375" hidden="1" customWidth="1"/>
    <col min="39" max="39" width="7.85546875" hidden="1" customWidth="1"/>
    <col min="40" max="40" width="4.28515625" hidden="1" customWidth="1"/>
    <col min="41" max="41" width="0" hidden="1" customWidth="1"/>
  </cols>
  <sheetData>
    <row r="1" spans="1:41" ht="30.75" thickBot="1" x14ac:dyDescent="0.3">
      <c r="B1" s="245"/>
      <c r="C1" s="245"/>
      <c r="D1" s="260" t="s">
        <v>0</v>
      </c>
      <c r="E1" s="261"/>
      <c r="F1" s="261"/>
      <c r="G1" s="261"/>
      <c r="H1" s="261"/>
      <c r="I1" s="262"/>
      <c r="J1" s="249" t="s">
        <v>1</v>
      </c>
      <c r="K1" s="249"/>
      <c r="L1" s="256"/>
      <c r="M1" s="256"/>
      <c r="N1" s="256"/>
      <c r="O1" s="249"/>
      <c r="P1" s="251"/>
      <c r="Q1" s="249"/>
      <c r="R1" s="63"/>
      <c r="S1" s="252"/>
      <c r="T1" s="252"/>
      <c r="U1" s="252"/>
      <c r="V1" s="252"/>
      <c r="W1" s="252"/>
      <c r="X1" s="252"/>
      <c r="Y1" s="252"/>
      <c r="AA1" s="60" t="s">
        <v>4</v>
      </c>
      <c r="AB1" s="54" t="s">
        <v>95</v>
      </c>
      <c r="AC1" s="54" t="s">
        <v>96</v>
      </c>
      <c r="AD1" s="54" t="s">
        <v>88</v>
      </c>
      <c r="AE1" s="54" t="s">
        <v>97</v>
      </c>
      <c r="AF1" s="54" t="s">
        <v>98</v>
      </c>
      <c r="AG1" s="54" t="s">
        <v>99</v>
      </c>
      <c r="AI1" s="54" t="s">
        <v>4</v>
      </c>
      <c r="AJ1" s="54" t="s">
        <v>95</v>
      </c>
      <c r="AK1" s="54" t="s">
        <v>96</v>
      </c>
      <c r="AL1" s="54" t="s">
        <v>88</v>
      </c>
      <c r="AM1" s="54" t="s">
        <v>97</v>
      </c>
      <c r="AN1" s="54" t="s">
        <v>104</v>
      </c>
      <c r="AO1" s="54" t="s">
        <v>99</v>
      </c>
    </row>
    <row r="2" spans="1:41" s="11" customFormat="1" ht="65.099999999999994" customHeight="1" x14ac:dyDescent="0.25">
      <c r="A2" s="44" t="s">
        <v>2</v>
      </c>
      <c r="B2" s="12" t="s">
        <v>3</v>
      </c>
      <c r="C2" s="12" t="s">
        <v>4</v>
      </c>
      <c r="D2" s="170" t="s">
        <v>5</v>
      </c>
      <c r="E2" s="14" t="s">
        <v>6</v>
      </c>
      <c r="F2" s="51" t="s">
        <v>90</v>
      </c>
      <c r="G2" s="14" t="s">
        <v>114</v>
      </c>
      <c r="H2" s="132" t="s">
        <v>9</v>
      </c>
      <c r="I2" s="14" t="s">
        <v>66</v>
      </c>
      <c r="J2" s="15" t="s">
        <v>8</v>
      </c>
      <c r="K2" s="15" t="s">
        <v>67</v>
      </c>
      <c r="L2" s="172" t="s">
        <v>124</v>
      </c>
      <c r="M2" s="172" t="s">
        <v>123</v>
      </c>
      <c r="N2" s="172" t="s">
        <v>118</v>
      </c>
      <c r="O2" s="15" t="s">
        <v>108</v>
      </c>
      <c r="P2" s="59" t="s">
        <v>119</v>
      </c>
      <c r="Q2" s="15" t="s">
        <v>9</v>
      </c>
      <c r="R2" s="15" t="s">
        <v>65</v>
      </c>
      <c r="S2" s="40" t="s">
        <v>10</v>
      </c>
      <c r="T2" s="45" t="s">
        <v>11</v>
      </c>
      <c r="U2" s="40" t="s">
        <v>12</v>
      </c>
      <c r="V2" s="40" t="s">
        <v>13</v>
      </c>
      <c r="W2" s="41" t="s">
        <v>14</v>
      </c>
      <c r="X2" s="42" t="s">
        <v>15</v>
      </c>
      <c r="Y2" s="42" t="s">
        <v>16</v>
      </c>
      <c r="AA2" s="257" t="s">
        <v>102</v>
      </c>
      <c r="AB2" s="258"/>
      <c r="AC2" s="258"/>
      <c r="AD2" s="258"/>
      <c r="AE2" s="258"/>
      <c r="AF2" s="258"/>
      <c r="AG2" s="259"/>
      <c r="AI2" s="253" t="s">
        <v>103</v>
      </c>
      <c r="AJ2" s="254"/>
      <c r="AK2" s="254"/>
      <c r="AL2" s="254"/>
      <c r="AM2" s="254"/>
      <c r="AN2" s="254"/>
      <c r="AO2" s="255"/>
    </row>
    <row r="3" spans="1:41" x14ac:dyDescent="0.25">
      <c r="A3" s="43">
        <v>50</v>
      </c>
      <c r="B3" s="17" t="s">
        <v>17</v>
      </c>
      <c r="C3" s="11" t="s">
        <v>18</v>
      </c>
      <c r="D3" s="191">
        <v>0</v>
      </c>
      <c r="E3" s="197">
        <v>4</v>
      </c>
      <c r="F3" s="18"/>
      <c r="G3" s="19"/>
      <c r="H3" s="19"/>
      <c r="I3" s="19"/>
      <c r="J3" s="8"/>
      <c r="K3" s="8"/>
      <c r="L3" s="8"/>
      <c r="M3" s="8"/>
      <c r="N3" s="8"/>
      <c r="O3" s="19"/>
      <c r="P3" s="19"/>
      <c r="Q3" s="19"/>
      <c r="R3" s="19"/>
      <c r="S3" s="1">
        <f t="shared" ref="S3:S34" si="0">SUM(D3:I3)-SUM(J3:R3)</f>
        <v>4</v>
      </c>
      <c r="T3" s="191">
        <v>1</v>
      </c>
      <c r="U3" s="1">
        <f t="shared" ref="U3:U66" si="1">T3-S3</f>
        <v>-3</v>
      </c>
      <c r="V3" s="1">
        <f>IFERROR(U4/A3,0)</f>
        <v>2.9350000000000001</v>
      </c>
      <c r="W3" s="4">
        <f>U3+V3</f>
        <v>-6.4999999999999947E-2</v>
      </c>
      <c r="X3" s="31">
        <v>2010</v>
      </c>
      <c r="Y3" s="5">
        <f>X3*W3</f>
        <v>-130.64999999999989</v>
      </c>
      <c r="AA3" s="53" t="s">
        <v>100</v>
      </c>
      <c r="AB3" s="50">
        <v>0</v>
      </c>
      <c r="AC3" s="50">
        <v>0</v>
      </c>
      <c r="AD3" s="50"/>
      <c r="AE3" s="50"/>
      <c r="AF3" s="50"/>
      <c r="AG3" s="61">
        <f>AF3+AE3+AC3-AD3-AB3</f>
        <v>0</v>
      </c>
      <c r="AI3" s="133" t="s">
        <v>100</v>
      </c>
      <c r="AJ3" s="134">
        <v>1</v>
      </c>
      <c r="AK3" s="134">
        <v>1</v>
      </c>
      <c r="AL3" s="134"/>
      <c r="AM3" s="50"/>
      <c r="AN3" s="50"/>
      <c r="AO3" s="61">
        <f>AN3+AM3+AK3-AL3-AJ3</f>
        <v>0</v>
      </c>
    </row>
    <row r="4" spans="1:41" x14ac:dyDescent="0.25">
      <c r="B4" s="17" t="s">
        <v>17</v>
      </c>
      <c r="C4" s="11" t="s">
        <v>19</v>
      </c>
      <c r="D4" s="191">
        <v>24.25</v>
      </c>
      <c r="E4" s="18"/>
      <c r="F4" s="18"/>
      <c r="G4" s="19"/>
      <c r="H4" s="19"/>
      <c r="I4" s="192">
        <v>1</v>
      </c>
      <c r="J4" s="191">
        <v>160.75</v>
      </c>
      <c r="K4" s="8"/>
      <c r="L4" s="8"/>
      <c r="M4" s="8"/>
      <c r="N4" s="8"/>
      <c r="O4" s="19"/>
      <c r="P4" s="19"/>
      <c r="Q4" s="19"/>
      <c r="R4" s="192">
        <v>4</v>
      </c>
      <c r="S4" s="1">
        <f t="shared" si="0"/>
        <v>-139.5</v>
      </c>
      <c r="T4" s="191">
        <v>7.25</v>
      </c>
      <c r="U4" s="1">
        <f t="shared" si="1"/>
        <v>146.75</v>
      </c>
      <c r="V4" s="1">
        <f>IFERROR(U5/A4,0)</f>
        <v>0</v>
      </c>
      <c r="W4" s="4">
        <f>V4</f>
        <v>0</v>
      </c>
      <c r="Y4" s="5">
        <f t="shared" ref="Y4:Y69" si="2">X4*W4</f>
        <v>0</v>
      </c>
      <c r="AA4" s="53" t="s">
        <v>101</v>
      </c>
      <c r="AB4" s="50">
        <v>24.25</v>
      </c>
      <c r="AC4" s="50">
        <v>24.25</v>
      </c>
      <c r="AD4" s="50"/>
      <c r="AE4" s="50"/>
      <c r="AF4" s="50"/>
      <c r="AG4" s="61">
        <f t="shared" ref="AG4:AG16" si="3">AF4+AE4+AC4-AD4-AB4</f>
        <v>0</v>
      </c>
      <c r="AI4" s="133" t="s">
        <v>101</v>
      </c>
      <c r="AJ4" s="134">
        <v>10.5</v>
      </c>
      <c r="AK4" s="134">
        <v>7.25</v>
      </c>
      <c r="AL4" s="134"/>
      <c r="AM4" s="50"/>
      <c r="AN4" s="50"/>
      <c r="AO4" s="61">
        <f t="shared" ref="AO4:AO16" si="4">AN4+AM4+AK4-AL4-AJ4</f>
        <v>-3.25</v>
      </c>
    </row>
    <row r="5" spans="1:41" x14ac:dyDescent="0.25">
      <c r="A5" s="43">
        <v>50</v>
      </c>
      <c r="B5" s="17" t="s">
        <v>20</v>
      </c>
      <c r="C5" s="11" t="s">
        <v>18</v>
      </c>
      <c r="D5" s="181">
        <v>18.5</v>
      </c>
      <c r="E5" s="198">
        <v>15</v>
      </c>
      <c r="F5" s="18"/>
      <c r="G5" s="19"/>
      <c r="H5" s="19"/>
      <c r="I5" s="19"/>
      <c r="J5" s="181">
        <v>4.5</v>
      </c>
      <c r="K5" s="181">
        <v>2</v>
      </c>
      <c r="L5" s="8"/>
      <c r="M5" s="8"/>
      <c r="N5" s="8"/>
      <c r="O5" s="19"/>
      <c r="P5" s="19"/>
      <c r="Q5" s="182">
        <v>2</v>
      </c>
      <c r="R5" s="182">
        <v>2</v>
      </c>
      <c r="S5" s="1">
        <f t="shared" si="0"/>
        <v>23</v>
      </c>
      <c r="T5" s="181">
        <v>13</v>
      </c>
      <c r="U5" s="1">
        <f t="shared" si="1"/>
        <v>-10</v>
      </c>
      <c r="V5" s="1">
        <f>IFERROR(U6/A5,0)</f>
        <v>11.92</v>
      </c>
      <c r="W5" s="4">
        <f>U5+V5</f>
        <v>1.92</v>
      </c>
      <c r="X5" s="31">
        <v>1855</v>
      </c>
      <c r="Y5" s="5">
        <f t="shared" si="2"/>
        <v>3561.6</v>
      </c>
      <c r="AA5" s="53" t="s">
        <v>100</v>
      </c>
      <c r="AB5" s="50">
        <v>21.5</v>
      </c>
      <c r="AC5" s="50">
        <f>15+2.5+1</f>
        <v>18.5</v>
      </c>
      <c r="AD5" s="50"/>
      <c r="AE5" s="50">
        <v>1</v>
      </c>
      <c r="AF5" s="50"/>
      <c r="AG5" s="61">
        <f t="shared" si="3"/>
        <v>-2</v>
      </c>
      <c r="AI5" s="133" t="s">
        <v>100</v>
      </c>
      <c r="AJ5" s="134">
        <v>13</v>
      </c>
      <c r="AK5" s="134">
        <v>13</v>
      </c>
      <c r="AL5" s="134"/>
      <c r="AM5" s="50"/>
      <c r="AN5" s="50"/>
      <c r="AO5" s="61">
        <f t="shared" si="4"/>
        <v>0</v>
      </c>
    </row>
    <row r="6" spans="1:41" x14ac:dyDescent="0.25">
      <c r="B6" s="17" t="s">
        <v>20</v>
      </c>
      <c r="C6" s="11" t="s">
        <v>19</v>
      </c>
      <c r="D6" s="181">
        <v>9.25</v>
      </c>
      <c r="E6" s="18"/>
      <c r="F6" s="18"/>
      <c r="G6" s="19"/>
      <c r="H6" s="19"/>
      <c r="I6" s="182">
        <v>13.25</v>
      </c>
      <c r="J6" s="181">
        <v>608.5</v>
      </c>
      <c r="K6" s="8"/>
      <c r="L6" s="8"/>
      <c r="M6" s="8"/>
      <c r="N6" s="8"/>
      <c r="O6" s="19"/>
      <c r="P6" s="19"/>
      <c r="Q6" s="19"/>
      <c r="R6" s="182">
        <v>8.5</v>
      </c>
      <c r="S6" s="1">
        <f t="shared" si="0"/>
        <v>-594.5</v>
      </c>
      <c r="T6" s="181">
        <v>1.5</v>
      </c>
      <c r="U6" s="1">
        <f t="shared" si="1"/>
        <v>596</v>
      </c>
      <c r="V6" s="1">
        <f>IFERROR(U9/A6,0)</f>
        <v>0</v>
      </c>
      <c r="W6" s="4">
        <f>V6</f>
        <v>0</v>
      </c>
      <c r="Y6" s="5">
        <f t="shared" si="2"/>
        <v>0</v>
      </c>
      <c r="AA6" s="53" t="s">
        <v>101</v>
      </c>
      <c r="AB6" s="50">
        <v>9</v>
      </c>
      <c r="AC6" s="50">
        <f>59.25-50</f>
        <v>9.25</v>
      </c>
      <c r="AD6" s="50"/>
      <c r="AE6" s="50"/>
      <c r="AF6" s="50"/>
      <c r="AG6" s="61">
        <f t="shared" si="3"/>
        <v>0.25</v>
      </c>
      <c r="AI6" s="133" t="s">
        <v>101</v>
      </c>
      <c r="AJ6" s="134">
        <v>5.25</v>
      </c>
      <c r="AK6" s="134">
        <v>1.5</v>
      </c>
      <c r="AL6" s="134"/>
      <c r="AM6" s="50"/>
      <c r="AN6" s="50"/>
      <c r="AO6" s="61">
        <f t="shared" si="4"/>
        <v>-3.75</v>
      </c>
    </row>
    <row r="7" spans="1:41" hidden="1" x14ac:dyDescent="0.25">
      <c r="A7" s="43">
        <v>50</v>
      </c>
      <c r="B7" s="17" t="s">
        <v>21</v>
      </c>
      <c r="C7" s="11" t="s">
        <v>18</v>
      </c>
      <c r="D7" s="8">
        <v>0</v>
      </c>
      <c r="E7" s="18"/>
      <c r="F7" s="18"/>
      <c r="G7" s="19"/>
      <c r="H7" s="19"/>
      <c r="I7" s="19"/>
      <c r="J7" s="8">
        <v>0</v>
      </c>
      <c r="K7" s="8"/>
      <c r="L7" s="8"/>
      <c r="M7" s="8"/>
      <c r="N7" s="8"/>
      <c r="O7" s="19"/>
      <c r="P7" s="19"/>
      <c r="Q7" s="19"/>
      <c r="R7" s="19">
        <v>0</v>
      </c>
      <c r="S7" s="1">
        <f t="shared" si="0"/>
        <v>0</v>
      </c>
      <c r="T7" s="8"/>
      <c r="U7" s="1">
        <f t="shared" si="1"/>
        <v>0</v>
      </c>
      <c r="V7" s="1">
        <f>IFERROR(U8/A7,0)</f>
        <v>0</v>
      </c>
      <c r="W7" s="4">
        <f>U7+V7</f>
        <v>0</v>
      </c>
      <c r="X7" s="31">
        <v>0</v>
      </c>
      <c r="Y7" s="5">
        <f t="shared" si="2"/>
        <v>0</v>
      </c>
      <c r="AA7" s="53" t="s">
        <v>100</v>
      </c>
      <c r="AB7" s="50">
        <v>0</v>
      </c>
      <c r="AC7" s="50">
        <v>0</v>
      </c>
      <c r="AD7" s="50"/>
      <c r="AE7" s="50"/>
      <c r="AF7" s="50"/>
      <c r="AG7" s="61">
        <f t="shared" si="3"/>
        <v>0</v>
      </c>
      <c r="AI7" s="133" t="s">
        <v>100</v>
      </c>
      <c r="AJ7" s="134">
        <v>0</v>
      </c>
      <c r="AK7" s="134">
        <v>0</v>
      </c>
      <c r="AL7" s="134"/>
      <c r="AM7" s="50"/>
      <c r="AN7" s="50"/>
      <c r="AO7" s="61">
        <f t="shared" si="4"/>
        <v>0</v>
      </c>
    </row>
    <row r="8" spans="1:41" hidden="1" x14ac:dyDescent="0.25">
      <c r="B8" s="17" t="s">
        <v>21</v>
      </c>
      <c r="C8" s="11" t="s">
        <v>19</v>
      </c>
      <c r="D8" s="8">
        <v>0</v>
      </c>
      <c r="E8" s="18"/>
      <c r="F8" s="18"/>
      <c r="G8" s="19"/>
      <c r="H8" s="19"/>
      <c r="I8" s="19"/>
      <c r="J8" s="8"/>
      <c r="K8" s="8"/>
      <c r="L8" s="8"/>
      <c r="M8" s="8"/>
      <c r="N8" s="8"/>
      <c r="O8" s="19"/>
      <c r="P8" s="19"/>
      <c r="Q8" s="19"/>
      <c r="R8" s="19">
        <v>0</v>
      </c>
      <c r="S8" s="1">
        <f t="shared" si="0"/>
        <v>0</v>
      </c>
      <c r="T8" s="8"/>
      <c r="U8" s="1">
        <f t="shared" si="1"/>
        <v>0</v>
      </c>
      <c r="V8" s="1">
        <f>IFERROR(U11/A8,0)</f>
        <v>0</v>
      </c>
      <c r="W8" s="4">
        <f t="shared" ref="W8" si="5">V8</f>
        <v>0</v>
      </c>
      <c r="Y8" s="5">
        <f t="shared" si="2"/>
        <v>0</v>
      </c>
      <c r="AA8" s="53" t="s">
        <v>101</v>
      </c>
      <c r="AB8" s="50">
        <v>0</v>
      </c>
      <c r="AC8" s="50">
        <v>0</v>
      </c>
      <c r="AD8" s="50"/>
      <c r="AE8" s="50"/>
      <c r="AF8" s="50"/>
      <c r="AG8" s="61">
        <f t="shared" si="3"/>
        <v>0</v>
      </c>
      <c r="AI8" s="133" t="s">
        <v>101</v>
      </c>
      <c r="AJ8" s="134">
        <v>0</v>
      </c>
      <c r="AK8" s="134">
        <v>0</v>
      </c>
      <c r="AL8" s="134"/>
      <c r="AM8" s="50"/>
      <c r="AN8" s="50"/>
      <c r="AO8" s="61">
        <f t="shared" si="4"/>
        <v>0</v>
      </c>
    </row>
    <row r="9" spans="1:41" x14ac:dyDescent="0.25">
      <c r="A9" s="43">
        <v>50</v>
      </c>
      <c r="B9" s="17" t="s">
        <v>69</v>
      </c>
      <c r="C9" s="11" t="s">
        <v>18</v>
      </c>
      <c r="D9" s="194">
        <v>20.5</v>
      </c>
      <c r="E9" s="195">
        <v>10</v>
      </c>
      <c r="F9" s="18"/>
      <c r="G9" s="19"/>
      <c r="H9" s="19"/>
      <c r="I9" s="19"/>
      <c r="J9" s="194">
        <v>4.5</v>
      </c>
      <c r="K9" s="194">
        <v>2</v>
      </c>
      <c r="L9" s="8"/>
      <c r="M9" s="8"/>
      <c r="N9" s="8"/>
      <c r="O9" s="19"/>
      <c r="P9" s="19"/>
      <c r="Q9" s="196">
        <v>2</v>
      </c>
      <c r="R9" s="196">
        <v>0</v>
      </c>
      <c r="S9" s="1">
        <f t="shared" si="0"/>
        <v>22</v>
      </c>
      <c r="T9" s="194">
        <v>15</v>
      </c>
      <c r="U9" s="1">
        <f t="shared" si="1"/>
        <v>-7</v>
      </c>
      <c r="V9" s="1">
        <f t="shared" ref="V9:V72" si="6">IFERROR(U10/A9,0)</f>
        <v>7.92</v>
      </c>
      <c r="W9" s="4">
        <f t="shared" ref="W9:W69" si="7">U9+V9</f>
        <v>0.91999999999999993</v>
      </c>
      <c r="X9" s="31">
        <v>1855</v>
      </c>
      <c r="Y9" s="5">
        <f t="shared" si="2"/>
        <v>1706.6</v>
      </c>
      <c r="AA9" s="53" t="s">
        <v>100</v>
      </c>
      <c r="AB9" s="50">
        <v>18.5</v>
      </c>
      <c r="AC9" s="50">
        <v>20.5</v>
      </c>
      <c r="AD9" s="50"/>
      <c r="AE9" s="50"/>
      <c r="AF9" s="50"/>
      <c r="AG9" s="61">
        <f t="shared" si="3"/>
        <v>2</v>
      </c>
      <c r="AI9" s="133" t="s">
        <v>100</v>
      </c>
      <c r="AJ9" s="134">
        <v>16</v>
      </c>
      <c r="AK9" s="134">
        <v>15</v>
      </c>
      <c r="AL9" s="134"/>
      <c r="AM9" s="50"/>
      <c r="AN9" s="50"/>
      <c r="AO9" s="61">
        <f t="shared" si="4"/>
        <v>-1</v>
      </c>
    </row>
    <row r="10" spans="1:41" x14ac:dyDescent="0.25">
      <c r="B10" s="17" t="s">
        <v>69</v>
      </c>
      <c r="C10" s="11" t="s">
        <v>19</v>
      </c>
      <c r="D10" s="194">
        <v>45.5</v>
      </c>
      <c r="E10" s="18"/>
      <c r="F10" s="18"/>
      <c r="G10" s="19"/>
      <c r="H10" s="19"/>
      <c r="I10" s="196">
        <v>23.25</v>
      </c>
      <c r="J10" s="194">
        <v>426.75</v>
      </c>
      <c r="K10" s="8"/>
      <c r="L10" s="8"/>
      <c r="M10" s="8"/>
      <c r="N10" s="8"/>
      <c r="O10" s="19"/>
      <c r="P10" s="19"/>
      <c r="Q10" s="19"/>
      <c r="R10" s="196">
        <v>13</v>
      </c>
      <c r="S10" s="1">
        <f t="shared" si="0"/>
        <v>-371</v>
      </c>
      <c r="T10" s="194">
        <v>25</v>
      </c>
      <c r="U10" s="1">
        <f t="shared" si="1"/>
        <v>396</v>
      </c>
      <c r="V10" s="1">
        <f t="shared" si="6"/>
        <v>0</v>
      </c>
      <c r="W10" s="4">
        <f>V10</f>
        <v>0</v>
      </c>
      <c r="Y10" s="5">
        <f t="shared" si="2"/>
        <v>0</v>
      </c>
      <c r="AA10" s="53" t="s">
        <v>101</v>
      </c>
      <c r="AB10" s="50">
        <v>45.25</v>
      </c>
      <c r="AC10" s="50">
        <v>45.5</v>
      </c>
      <c r="AD10" s="50"/>
      <c r="AE10" s="50"/>
      <c r="AF10" s="50"/>
      <c r="AG10" s="61">
        <f t="shared" si="3"/>
        <v>0.25</v>
      </c>
      <c r="AI10" s="133" t="s">
        <v>101</v>
      </c>
      <c r="AJ10" s="134">
        <v>28.75</v>
      </c>
      <c r="AK10" s="134">
        <v>25</v>
      </c>
      <c r="AL10" s="134"/>
      <c r="AM10" s="50"/>
      <c r="AN10" s="50"/>
      <c r="AO10" s="61">
        <f t="shared" si="4"/>
        <v>-3.75</v>
      </c>
    </row>
    <row r="11" spans="1:41" x14ac:dyDescent="0.25">
      <c r="A11" s="43">
        <v>50</v>
      </c>
      <c r="B11" s="17" t="s">
        <v>22</v>
      </c>
      <c r="C11" s="11" t="s">
        <v>18</v>
      </c>
      <c r="D11" s="167">
        <v>28.5</v>
      </c>
      <c r="E11" s="168">
        <v>20</v>
      </c>
      <c r="F11" s="18"/>
      <c r="G11" s="19"/>
      <c r="H11" s="19"/>
      <c r="I11" s="169">
        <v>0.5</v>
      </c>
      <c r="J11" s="167">
        <v>14</v>
      </c>
      <c r="K11" s="167">
        <v>2.5</v>
      </c>
      <c r="L11" s="8"/>
      <c r="M11" s="8"/>
      <c r="N11" s="8"/>
      <c r="O11" s="19"/>
      <c r="P11" s="19"/>
      <c r="Q11" s="19"/>
      <c r="R11" s="169">
        <v>1.5</v>
      </c>
      <c r="S11" s="1">
        <f t="shared" si="0"/>
        <v>31</v>
      </c>
      <c r="T11" s="167">
        <v>19</v>
      </c>
      <c r="U11" s="1">
        <f t="shared" si="1"/>
        <v>-12</v>
      </c>
      <c r="V11" s="1">
        <f t="shared" si="6"/>
        <v>12.265000000000001</v>
      </c>
      <c r="W11" s="4">
        <f t="shared" si="7"/>
        <v>0.26500000000000057</v>
      </c>
      <c r="X11" s="31">
        <v>1700</v>
      </c>
      <c r="Y11" s="5">
        <f t="shared" si="2"/>
        <v>450.50000000000097</v>
      </c>
      <c r="AA11" s="53" t="s">
        <v>101</v>
      </c>
      <c r="AB11" s="50">
        <v>26</v>
      </c>
      <c r="AC11" s="50">
        <v>26.5</v>
      </c>
      <c r="AD11" s="50"/>
      <c r="AE11" s="50">
        <v>14</v>
      </c>
      <c r="AF11" s="50"/>
      <c r="AG11" s="61">
        <f t="shared" si="3"/>
        <v>14.5</v>
      </c>
      <c r="AI11" s="133" t="s">
        <v>101</v>
      </c>
      <c r="AJ11" s="134">
        <v>10.5</v>
      </c>
      <c r="AK11" s="134">
        <v>38.25</v>
      </c>
      <c r="AL11" s="134"/>
      <c r="AM11" s="50"/>
      <c r="AN11" s="50"/>
      <c r="AO11" s="61">
        <f t="shared" si="4"/>
        <v>27.75</v>
      </c>
    </row>
    <row r="12" spans="1:41" x14ac:dyDescent="0.25">
      <c r="B12" s="17" t="s">
        <v>22</v>
      </c>
      <c r="C12" s="11" t="s">
        <v>19</v>
      </c>
      <c r="D12" s="167">
        <v>26.5</v>
      </c>
      <c r="E12" s="18"/>
      <c r="F12" s="18"/>
      <c r="G12" s="19"/>
      <c r="H12" s="19"/>
      <c r="I12" s="169">
        <v>14</v>
      </c>
      <c r="J12" s="167">
        <v>554.25</v>
      </c>
      <c r="K12" s="167">
        <v>15.25</v>
      </c>
      <c r="L12" s="8"/>
      <c r="M12" s="8"/>
      <c r="N12" s="8"/>
      <c r="O12" s="19"/>
      <c r="P12" s="19"/>
      <c r="Q12" s="169">
        <v>36</v>
      </c>
      <c r="R12" s="169">
        <v>10</v>
      </c>
      <c r="S12" s="1">
        <f t="shared" si="0"/>
        <v>-575</v>
      </c>
      <c r="T12" s="167">
        <v>38.25</v>
      </c>
      <c r="U12" s="1">
        <f t="shared" si="1"/>
        <v>613.25</v>
      </c>
      <c r="V12" s="1">
        <f t="shared" si="6"/>
        <v>0</v>
      </c>
      <c r="W12" s="4">
        <f>V12</f>
        <v>0</v>
      </c>
      <c r="Y12" s="5">
        <f t="shared" si="2"/>
        <v>0</v>
      </c>
      <c r="AA12" s="53" t="s">
        <v>100</v>
      </c>
      <c r="AB12" s="50">
        <v>34</v>
      </c>
      <c r="AC12" s="50">
        <v>28.5</v>
      </c>
      <c r="AD12" s="50"/>
      <c r="AE12" s="50">
        <v>4.5</v>
      </c>
      <c r="AF12" s="50"/>
      <c r="AG12" s="61">
        <f t="shared" si="3"/>
        <v>-1</v>
      </c>
      <c r="AI12" s="133" t="s">
        <v>100</v>
      </c>
      <c r="AJ12" s="134">
        <v>20</v>
      </c>
      <c r="AK12" s="134">
        <v>19</v>
      </c>
      <c r="AL12" s="134"/>
      <c r="AM12" s="50"/>
      <c r="AN12" s="50"/>
      <c r="AO12" s="61">
        <f t="shared" si="4"/>
        <v>-1</v>
      </c>
    </row>
    <row r="13" spans="1:41" x14ac:dyDescent="0.25">
      <c r="A13" s="43">
        <v>25</v>
      </c>
      <c r="B13" s="17" t="s">
        <v>23</v>
      </c>
      <c r="C13" s="11" t="s">
        <v>18</v>
      </c>
      <c r="D13" s="181">
        <v>15</v>
      </c>
      <c r="E13" s="18"/>
      <c r="F13" s="198">
        <f>20+60</f>
        <v>80</v>
      </c>
      <c r="G13" s="19"/>
      <c r="H13" s="19"/>
      <c r="I13" s="182">
        <v>1</v>
      </c>
      <c r="J13" s="181">
        <v>29</v>
      </c>
      <c r="K13" s="181">
        <v>7</v>
      </c>
      <c r="L13" s="8"/>
      <c r="M13" s="8"/>
      <c r="N13" s="8"/>
      <c r="O13" s="19"/>
      <c r="P13" s="19"/>
      <c r="Q13" s="182">
        <v>2</v>
      </c>
      <c r="R13" s="182">
        <v>0</v>
      </c>
      <c r="S13" s="1">
        <f t="shared" si="0"/>
        <v>58</v>
      </c>
      <c r="T13" s="181">
        <v>29</v>
      </c>
      <c r="U13" s="1">
        <f t="shared" si="1"/>
        <v>-29</v>
      </c>
      <c r="V13" s="1">
        <f t="shared" si="6"/>
        <v>30.978000000000002</v>
      </c>
      <c r="W13" s="4">
        <f t="shared" si="7"/>
        <v>1.9780000000000015</v>
      </c>
      <c r="X13" s="31">
        <v>858</v>
      </c>
      <c r="Y13" s="5">
        <f t="shared" si="2"/>
        <v>1697.1240000000014</v>
      </c>
      <c r="AA13" s="53" t="s">
        <v>100</v>
      </c>
      <c r="AB13" s="50">
        <v>18</v>
      </c>
      <c r="AC13" s="50">
        <f>14+1</f>
        <v>15</v>
      </c>
      <c r="AD13" s="50"/>
      <c r="AE13" s="50">
        <v>1</v>
      </c>
      <c r="AF13" s="50"/>
      <c r="AG13" s="61">
        <f t="shared" si="3"/>
        <v>-2</v>
      </c>
      <c r="AI13" s="133" t="s">
        <v>100</v>
      </c>
      <c r="AJ13" s="134">
        <v>29</v>
      </c>
      <c r="AK13" s="134">
        <v>29</v>
      </c>
      <c r="AL13" s="134"/>
      <c r="AM13" s="50"/>
      <c r="AN13" s="50"/>
      <c r="AO13" s="61">
        <f t="shared" si="4"/>
        <v>0</v>
      </c>
    </row>
    <row r="14" spans="1:41" x14ac:dyDescent="0.25">
      <c r="B14" s="17" t="s">
        <v>23</v>
      </c>
      <c r="C14" s="11" t="s">
        <v>19</v>
      </c>
      <c r="D14" s="181">
        <v>2.75</v>
      </c>
      <c r="E14" s="18"/>
      <c r="F14" s="18"/>
      <c r="G14" s="19"/>
      <c r="H14" s="19"/>
      <c r="I14" s="182">
        <v>31.75</v>
      </c>
      <c r="J14" s="181">
        <v>794.45</v>
      </c>
      <c r="K14" s="8"/>
      <c r="L14" s="8"/>
      <c r="M14" s="8"/>
      <c r="N14" s="8"/>
      <c r="O14" s="19"/>
      <c r="P14" s="19"/>
      <c r="Q14" s="19"/>
      <c r="R14" s="182">
        <v>14.5</v>
      </c>
      <c r="S14" s="1">
        <f t="shared" si="0"/>
        <v>-774.45</v>
      </c>
      <c r="T14" s="8"/>
      <c r="U14" s="1">
        <f t="shared" si="1"/>
        <v>774.45</v>
      </c>
      <c r="V14" s="1">
        <f t="shared" si="6"/>
        <v>0</v>
      </c>
      <c r="W14" s="4">
        <f>V14</f>
        <v>0</v>
      </c>
      <c r="Y14" s="5">
        <f t="shared" si="2"/>
        <v>0</v>
      </c>
      <c r="AA14" s="53" t="s">
        <v>101</v>
      </c>
      <c r="AB14" s="50">
        <v>2.2000000000000002</v>
      </c>
      <c r="AC14" s="50">
        <f>24.75+3-25</f>
        <v>2.75</v>
      </c>
      <c r="AD14" s="50"/>
      <c r="AE14" s="50"/>
      <c r="AF14" s="50"/>
      <c r="AG14" s="61">
        <f t="shared" si="3"/>
        <v>0.54999999999999982</v>
      </c>
      <c r="AI14" s="133" t="s">
        <v>101</v>
      </c>
      <c r="AJ14" s="134">
        <v>0</v>
      </c>
      <c r="AK14" s="134">
        <v>0</v>
      </c>
      <c r="AL14" s="134"/>
      <c r="AM14" s="50"/>
      <c r="AN14" s="50"/>
      <c r="AO14" s="61">
        <f t="shared" si="4"/>
        <v>0</v>
      </c>
    </row>
    <row r="15" spans="1:41" x14ac:dyDescent="0.25">
      <c r="A15" s="43">
        <v>25</v>
      </c>
      <c r="B15" s="17" t="s">
        <v>24</v>
      </c>
      <c r="C15" s="11" t="s">
        <v>18</v>
      </c>
      <c r="D15" s="199">
        <v>28</v>
      </c>
      <c r="E15" s="200">
        <v>21</v>
      </c>
      <c r="F15" s="18"/>
      <c r="G15" s="19"/>
      <c r="H15" s="19"/>
      <c r="I15" s="19"/>
      <c r="J15" s="202">
        <v>19</v>
      </c>
      <c r="K15" s="199">
        <v>2</v>
      </c>
      <c r="L15" s="8"/>
      <c r="M15" s="8"/>
      <c r="N15" s="199"/>
      <c r="O15" s="19"/>
      <c r="P15" s="19"/>
      <c r="Q15" s="19"/>
      <c r="R15" s="201">
        <v>1</v>
      </c>
      <c r="S15" s="1">
        <f t="shared" si="0"/>
        <v>27</v>
      </c>
      <c r="T15" s="199">
        <v>16</v>
      </c>
      <c r="U15" s="1">
        <f t="shared" si="1"/>
        <v>-11</v>
      </c>
      <c r="V15" s="1">
        <f t="shared" si="6"/>
        <v>11.25</v>
      </c>
      <c r="W15" s="4">
        <f t="shared" si="7"/>
        <v>0.25</v>
      </c>
      <c r="X15" s="31">
        <v>885</v>
      </c>
      <c r="Y15" s="5">
        <f t="shared" si="2"/>
        <v>221.25</v>
      </c>
      <c r="AA15" s="53" t="s">
        <v>100</v>
      </c>
      <c r="AB15" s="50">
        <v>37</v>
      </c>
      <c r="AC15" s="50">
        <v>28</v>
      </c>
      <c r="AD15" s="50"/>
      <c r="AE15" s="50"/>
      <c r="AF15" s="50">
        <v>10</v>
      </c>
      <c r="AG15" s="61">
        <f t="shared" si="3"/>
        <v>1</v>
      </c>
      <c r="AI15" s="133" t="s">
        <v>100</v>
      </c>
      <c r="AJ15" s="134">
        <v>24</v>
      </c>
      <c r="AK15" s="134">
        <v>16</v>
      </c>
      <c r="AL15" s="134"/>
      <c r="AM15" s="50"/>
      <c r="AN15" s="50"/>
      <c r="AO15" s="61">
        <f t="shared" si="4"/>
        <v>-8</v>
      </c>
    </row>
    <row r="16" spans="1:41" x14ac:dyDescent="0.25">
      <c r="B16" s="17" t="s">
        <v>24</v>
      </c>
      <c r="C16" s="11" t="s">
        <v>19</v>
      </c>
      <c r="D16" s="199">
        <v>5.5</v>
      </c>
      <c r="E16" s="18"/>
      <c r="F16" s="18"/>
      <c r="G16" s="19"/>
      <c r="H16" s="19"/>
      <c r="I16" s="201">
        <v>8.25</v>
      </c>
      <c r="J16" s="202">
        <v>264.25</v>
      </c>
      <c r="K16" s="8"/>
      <c r="L16" s="8"/>
      <c r="M16" s="8"/>
      <c r="N16" s="8"/>
      <c r="O16" s="19"/>
      <c r="P16" s="19"/>
      <c r="Q16" s="19"/>
      <c r="R16" s="201">
        <v>6</v>
      </c>
      <c r="S16" s="1">
        <f t="shared" si="0"/>
        <v>-256.5</v>
      </c>
      <c r="T16" s="199">
        <v>24.75</v>
      </c>
      <c r="U16" s="1">
        <f t="shared" si="1"/>
        <v>281.25</v>
      </c>
      <c r="V16" s="1">
        <f t="shared" si="6"/>
        <v>0</v>
      </c>
      <c r="W16" s="4">
        <f>V16</f>
        <v>0</v>
      </c>
      <c r="Y16" s="5">
        <f t="shared" si="2"/>
        <v>0</v>
      </c>
      <c r="AA16" s="53" t="s">
        <v>101</v>
      </c>
      <c r="AB16" s="50">
        <v>5.25</v>
      </c>
      <c r="AC16" s="50">
        <v>5.5</v>
      </c>
      <c r="AD16" s="50"/>
      <c r="AE16" s="50"/>
      <c r="AF16" s="50"/>
      <c r="AG16" s="61">
        <f t="shared" si="3"/>
        <v>0.25</v>
      </c>
      <c r="AI16" s="133" t="s">
        <v>101</v>
      </c>
      <c r="AJ16" s="134">
        <v>18.25</v>
      </c>
      <c r="AK16" s="134">
        <v>24.75</v>
      </c>
      <c r="AL16" s="134"/>
      <c r="AM16" s="50"/>
      <c r="AN16" s="50"/>
      <c r="AO16" s="61">
        <f t="shared" si="4"/>
        <v>6.5</v>
      </c>
    </row>
    <row r="17" spans="1:41" hidden="1" x14ac:dyDescent="0.25">
      <c r="A17" s="43">
        <v>50</v>
      </c>
      <c r="B17" s="17" t="s">
        <v>56</v>
      </c>
      <c r="C17" s="11" t="s">
        <v>18</v>
      </c>
      <c r="D17" s="8"/>
      <c r="E17" s="18"/>
      <c r="F17" s="18"/>
      <c r="G17" s="19"/>
      <c r="H17" s="19"/>
      <c r="I17" s="19"/>
      <c r="J17" s="8"/>
      <c r="K17" s="8"/>
      <c r="L17" s="8"/>
      <c r="M17" s="8"/>
      <c r="N17" s="8"/>
      <c r="O17" s="19"/>
      <c r="P17" s="19"/>
      <c r="Q17" s="19"/>
      <c r="R17" s="19"/>
      <c r="S17" s="1">
        <f t="shared" si="0"/>
        <v>0</v>
      </c>
      <c r="T17" s="8"/>
      <c r="U17" s="1">
        <f t="shared" si="1"/>
        <v>0</v>
      </c>
      <c r="V17" s="1">
        <f t="shared" si="6"/>
        <v>0</v>
      </c>
      <c r="W17" s="4">
        <f t="shared" si="7"/>
        <v>0</v>
      </c>
      <c r="Y17" s="5">
        <f t="shared" si="2"/>
        <v>0</v>
      </c>
    </row>
    <row r="18" spans="1:41" hidden="1" x14ac:dyDescent="0.25">
      <c r="B18" s="17" t="s">
        <v>56</v>
      </c>
      <c r="C18" s="11" t="s">
        <v>19</v>
      </c>
      <c r="D18" s="8"/>
      <c r="E18" s="18"/>
      <c r="F18" s="18"/>
      <c r="G18" s="19"/>
      <c r="H18" s="19"/>
      <c r="I18" s="19"/>
      <c r="J18" s="8"/>
      <c r="K18" s="8"/>
      <c r="L18" s="8"/>
      <c r="M18" s="8"/>
      <c r="N18" s="8"/>
      <c r="O18" s="19"/>
      <c r="P18" s="19"/>
      <c r="Q18" s="19"/>
      <c r="R18" s="19"/>
      <c r="S18" s="1">
        <f t="shared" si="0"/>
        <v>0</v>
      </c>
      <c r="T18" s="8"/>
      <c r="U18" s="1">
        <f t="shared" si="1"/>
        <v>0</v>
      </c>
      <c r="V18" s="1">
        <f t="shared" si="6"/>
        <v>0</v>
      </c>
      <c r="W18" s="4">
        <f>V18</f>
        <v>0</v>
      </c>
      <c r="Y18" s="5">
        <f t="shared" si="2"/>
        <v>0</v>
      </c>
    </row>
    <row r="19" spans="1:41" hidden="1" x14ac:dyDescent="0.25">
      <c r="A19" s="43">
        <v>50</v>
      </c>
      <c r="B19" s="17" t="s">
        <v>53</v>
      </c>
      <c r="C19" s="11" t="s">
        <v>18</v>
      </c>
      <c r="D19" s="8"/>
      <c r="E19" s="18"/>
      <c r="F19" s="18"/>
      <c r="G19" s="19"/>
      <c r="H19" s="19"/>
      <c r="I19" s="19"/>
      <c r="J19" s="8"/>
      <c r="K19" s="8"/>
      <c r="L19" s="8"/>
      <c r="M19" s="8"/>
      <c r="N19" s="8"/>
      <c r="O19" s="19"/>
      <c r="P19" s="19"/>
      <c r="Q19" s="19"/>
      <c r="R19" s="19"/>
      <c r="S19" s="1">
        <f t="shared" si="0"/>
        <v>0</v>
      </c>
      <c r="T19" s="8"/>
      <c r="U19" s="1">
        <f t="shared" si="1"/>
        <v>0</v>
      </c>
      <c r="V19" s="1">
        <f t="shared" si="6"/>
        <v>0</v>
      </c>
      <c r="W19" s="4">
        <f t="shared" si="7"/>
        <v>0</v>
      </c>
      <c r="Y19" s="5">
        <f t="shared" si="2"/>
        <v>0</v>
      </c>
    </row>
    <row r="20" spans="1:41" hidden="1" x14ac:dyDescent="0.25">
      <c r="B20" s="17" t="s">
        <v>53</v>
      </c>
      <c r="C20" s="11" t="s">
        <v>19</v>
      </c>
      <c r="D20" s="8"/>
      <c r="E20" s="18"/>
      <c r="F20" s="18"/>
      <c r="G20" s="19"/>
      <c r="H20" s="19"/>
      <c r="I20" s="19"/>
      <c r="J20" s="8"/>
      <c r="K20" s="8"/>
      <c r="L20" s="8"/>
      <c r="M20" s="8"/>
      <c r="N20" s="8"/>
      <c r="O20" s="19"/>
      <c r="P20" s="19"/>
      <c r="Q20" s="19"/>
      <c r="R20" s="19"/>
      <c r="S20" s="1">
        <f t="shared" si="0"/>
        <v>0</v>
      </c>
      <c r="T20" s="8"/>
      <c r="U20" s="1">
        <f t="shared" si="1"/>
        <v>0</v>
      </c>
      <c r="V20" s="1">
        <f t="shared" si="6"/>
        <v>0</v>
      </c>
      <c r="W20" s="4">
        <f>V20</f>
        <v>0</v>
      </c>
      <c r="Y20" s="5">
        <f t="shared" si="2"/>
        <v>0</v>
      </c>
    </row>
    <row r="21" spans="1:41" hidden="1" x14ac:dyDescent="0.25">
      <c r="A21" s="43">
        <v>50</v>
      </c>
      <c r="B21" s="17" t="s">
        <v>57</v>
      </c>
      <c r="C21" s="11" t="s">
        <v>18</v>
      </c>
      <c r="D21" s="8"/>
      <c r="E21" s="18"/>
      <c r="F21" s="18"/>
      <c r="G21" s="19"/>
      <c r="H21" s="19"/>
      <c r="I21" s="19"/>
      <c r="J21" s="8"/>
      <c r="K21" s="8"/>
      <c r="L21" s="8"/>
      <c r="M21" s="8"/>
      <c r="N21" s="8"/>
      <c r="O21" s="19"/>
      <c r="P21" s="19"/>
      <c r="Q21" s="19"/>
      <c r="R21" s="19"/>
      <c r="S21" s="1">
        <f t="shared" si="0"/>
        <v>0</v>
      </c>
      <c r="T21" s="8"/>
      <c r="U21" s="1">
        <f t="shared" si="1"/>
        <v>0</v>
      </c>
      <c r="V21" s="1">
        <f t="shared" si="6"/>
        <v>0</v>
      </c>
      <c r="W21" s="4">
        <f t="shared" si="7"/>
        <v>0</v>
      </c>
      <c r="Y21" s="5">
        <f t="shared" si="2"/>
        <v>0</v>
      </c>
    </row>
    <row r="22" spans="1:41" hidden="1" x14ac:dyDescent="0.25">
      <c r="B22" s="17" t="s">
        <v>57</v>
      </c>
      <c r="C22" s="11" t="s">
        <v>19</v>
      </c>
      <c r="D22" s="8"/>
      <c r="E22" s="18"/>
      <c r="F22" s="18"/>
      <c r="G22" s="19"/>
      <c r="H22" s="19"/>
      <c r="I22" s="19"/>
      <c r="J22" s="8"/>
      <c r="K22" s="8"/>
      <c r="L22" s="8"/>
      <c r="M22" s="8"/>
      <c r="N22" s="8"/>
      <c r="O22" s="19"/>
      <c r="P22" s="19"/>
      <c r="Q22" s="19"/>
      <c r="R22" s="19"/>
      <c r="S22" s="1">
        <f t="shared" si="0"/>
        <v>0</v>
      </c>
      <c r="T22" s="8"/>
      <c r="U22" s="1">
        <f t="shared" si="1"/>
        <v>0</v>
      </c>
      <c r="V22" s="1">
        <f t="shared" si="6"/>
        <v>0</v>
      </c>
      <c r="W22" s="4">
        <f>V22</f>
        <v>0</v>
      </c>
      <c r="Y22" s="5">
        <f t="shared" si="2"/>
        <v>0</v>
      </c>
    </row>
    <row r="23" spans="1:41" hidden="1" x14ac:dyDescent="0.25">
      <c r="A23" s="43">
        <v>50</v>
      </c>
      <c r="B23" s="17" t="s">
        <v>55</v>
      </c>
      <c r="C23" s="11" t="s">
        <v>18</v>
      </c>
      <c r="D23" s="8"/>
      <c r="E23" s="18"/>
      <c r="F23" s="18"/>
      <c r="G23" s="19"/>
      <c r="H23" s="19"/>
      <c r="I23" s="19"/>
      <c r="J23" s="8"/>
      <c r="K23" s="8"/>
      <c r="L23" s="8"/>
      <c r="M23" s="8"/>
      <c r="N23" s="8"/>
      <c r="O23" s="19"/>
      <c r="P23" s="19"/>
      <c r="Q23" s="19"/>
      <c r="R23" s="19"/>
      <c r="S23" s="1">
        <f t="shared" si="0"/>
        <v>0</v>
      </c>
      <c r="T23" s="8"/>
      <c r="U23" s="1">
        <f t="shared" si="1"/>
        <v>0</v>
      </c>
      <c r="V23" s="1">
        <f t="shared" si="6"/>
        <v>0</v>
      </c>
      <c r="W23" s="4">
        <f t="shared" si="7"/>
        <v>0</v>
      </c>
      <c r="Y23" s="5">
        <f t="shared" si="2"/>
        <v>0</v>
      </c>
    </row>
    <row r="24" spans="1:41" hidden="1" x14ac:dyDescent="0.25">
      <c r="B24" s="17" t="s">
        <v>55</v>
      </c>
      <c r="C24" s="11" t="s">
        <v>19</v>
      </c>
      <c r="D24" s="8"/>
      <c r="E24" s="18"/>
      <c r="F24" s="18"/>
      <c r="G24" s="19"/>
      <c r="H24" s="19"/>
      <c r="I24" s="19"/>
      <c r="J24" s="8"/>
      <c r="K24" s="8"/>
      <c r="L24" s="8"/>
      <c r="M24" s="8"/>
      <c r="N24" s="8"/>
      <c r="O24" s="19"/>
      <c r="P24" s="19"/>
      <c r="Q24" s="19"/>
      <c r="R24" s="19"/>
      <c r="S24" s="1">
        <f t="shared" si="0"/>
        <v>0</v>
      </c>
      <c r="T24" s="8"/>
      <c r="U24" s="1">
        <f t="shared" si="1"/>
        <v>0</v>
      </c>
      <c r="V24" s="1">
        <f t="shared" si="6"/>
        <v>0</v>
      </c>
      <c r="W24" s="4">
        <f>V24</f>
        <v>0</v>
      </c>
      <c r="Y24" s="5">
        <f t="shared" si="2"/>
        <v>0</v>
      </c>
    </row>
    <row r="25" spans="1:41" hidden="1" x14ac:dyDescent="0.25">
      <c r="A25" s="43">
        <v>50</v>
      </c>
      <c r="B25" s="17" t="s">
        <v>59</v>
      </c>
      <c r="C25" s="11" t="s">
        <v>18</v>
      </c>
      <c r="D25" s="8"/>
      <c r="E25" s="18"/>
      <c r="F25" s="18"/>
      <c r="G25" s="19"/>
      <c r="H25" s="19"/>
      <c r="I25" s="19"/>
      <c r="J25" s="8"/>
      <c r="K25" s="8"/>
      <c r="L25" s="8"/>
      <c r="M25" s="8"/>
      <c r="N25" s="8"/>
      <c r="O25" s="19"/>
      <c r="P25" s="19"/>
      <c r="Q25" s="19"/>
      <c r="R25" s="19"/>
      <c r="S25" s="1">
        <f t="shared" si="0"/>
        <v>0</v>
      </c>
      <c r="T25" s="8"/>
      <c r="U25" s="1">
        <f t="shared" si="1"/>
        <v>0</v>
      </c>
      <c r="V25" s="1">
        <f t="shared" si="6"/>
        <v>0</v>
      </c>
      <c r="W25" s="4">
        <f t="shared" si="7"/>
        <v>0</v>
      </c>
      <c r="Y25" s="5">
        <f t="shared" si="2"/>
        <v>0</v>
      </c>
    </row>
    <row r="26" spans="1:41" hidden="1" x14ac:dyDescent="0.25">
      <c r="B26" s="17" t="s">
        <v>59</v>
      </c>
      <c r="C26" s="11" t="s">
        <v>19</v>
      </c>
      <c r="D26" s="8"/>
      <c r="E26" s="18"/>
      <c r="F26" s="18"/>
      <c r="G26" s="19"/>
      <c r="H26" s="19"/>
      <c r="I26" s="19"/>
      <c r="J26" s="8"/>
      <c r="K26" s="8"/>
      <c r="L26" s="8"/>
      <c r="M26" s="8"/>
      <c r="N26" s="8"/>
      <c r="O26" s="19"/>
      <c r="P26" s="19"/>
      <c r="Q26" s="19"/>
      <c r="R26" s="19"/>
      <c r="S26" s="1">
        <f t="shared" si="0"/>
        <v>0</v>
      </c>
      <c r="T26" s="8"/>
      <c r="U26" s="1">
        <f t="shared" si="1"/>
        <v>0</v>
      </c>
      <c r="V26" s="1">
        <f t="shared" si="6"/>
        <v>0</v>
      </c>
      <c r="W26" s="4">
        <f>V26</f>
        <v>0</v>
      </c>
      <c r="Y26" s="5">
        <f t="shared" si="2"/>
        <v>0</v>
      </c>
    </row>
    <row r="27" spans="1:41" hidden="1" x14ac:dyDescent="0.25">
      <c r="A27" s="43">
        <v>50</v>
      </c>
      <c r="B27" s="17" t="s">
        <v>54</v>
      </c>
      <c r="C27" s="11" t="s">
        <v>18</v>
      </c>
      <c r="D27" s="8"/>
      <c r="E27" s="18"/>
      <c r="F27" s="18"/>
      <c r="G27" s="19"/>
      <c r="H27" s="19"/>
      <c r="I27" s="19"/>
      <c r="J27" s="8"/>
      <c r="K27" s="8"/>
      <c r="L27" s="8"/>
      <c r="M27" s="8"/>
      <c r="N27" s="8"/>
      <c r="O27" s="19"/>
      <c r="P27" s="19"/>
      <c r="Q27" s="19"/>
      <c r="R27" s="19"/>
      <c r="S27" s="1">
        <f t="shared" si="0"/>
        <v>0</v>
      </c>
      <c r="T27" s="8"/>
      <c r="U27" s="1">
        <f t="shared" si="1"/>
        <v>0</v>
      </c>
      <c r="V27" s="1">
        <f t="shared" si="6"/>
        <v>0</v>
      </c>
      <c r="W27" s="4">
        <f t="shared" si="7"/>
        <v>0</v>
      </c>
      <c r="Y27" s="5">
        <f t="shared" si="2"/>
        <v>0</v>
      </c>
    </row>
    <row r="28" spans="1:41" hidden="1" x14ac:dyDescent="0.25">
      <c r="B28" s="17" t="s">
        <v>54</v>
      </c>
      <c r="C28" s="11" t="s">
        <v>19</v>
      </c>
      <c r="D28" s="8"/>
      <c r="E28" s="18"/>
      <c r="F28" s="18"/>
      <c r="G28" s="19"/>
      <c r="H28" s="19"/>
      <c r="I28" s="19"/>
      <c r="J28" s="8"/>
      <c r="K28" s="8"/>
      <c r="L28" s="8"/>
      <c r="M28" s="8"/>
      <c r="N28" s="8"/>
      <c r="O28" s="19"/>
      <c r="P28" s="19"/>
      <c r="Q28" s="19"/>
      <c r="R28" s="19"/>
      <c r="S28" s="1">
        <f t="shared" si="0"/>
        <v>0</v>
      </c>
      <c r="T28" s="8"/>
      <c r="U28" s="1">
        <f t="shared" si="1"/>
        <v>0</v>
      </c>
      <c r="V28" s="1">
        <f t="shared" si="6"/>
        <v>0</v>
      </c>
      <c r="W28" s="4">
        <f>V28</f>
        <v>0</v>
      </c>
      <c r="Y28" s="5">
        <f t="shared" si="2"/>
        <v>0</v>
      </c>
    </row>
    <row r="29" spans="1:41" hidden="1" x14ac:dyDescent="0.25">
      <c r="A29" s="43">
        <v>50</v>
      </c>
      <c r="B29" s="17" t="s">
        <v>58</v>
      </c>
      <c r="C29" s="11" t="s">
        <v>18</v>
      </c>
      <c r="D29" s="8"/>
      <c r="E29" s="18"/>
      <c r="F29" s="18"/>
      <c r="G29" s="19"/>
      <c r="H29" s="19"/>
      <c r="I29" s="19"/>
      <c r="J29" s="8"/>
      <c r="K29" s="8"/>
      <c r="L29" s="8"/>
      <c r="M29" s="8"/>
      <c r="N29" s="8"/>
      <c r="O29" s="19"/>
      <c r="P29" s="19"/>
      <c r="Q29" s="19"/>
      <c r="R29" s="19"/>
      <c r="S29" s="1">
        <f t="shared" si="0"/>
        <v>0</v>
      </c>
      <c r="T29" s="8"/>
      <c r="U29" s="1">
        <f t="shared" si="1"/>
        <v>0</v>
      </c>
      <c r="V29" s="1">
        <f t="shared" si="6"/>
        <v>0</v>
      </c>
      <c r="W29" s="4">
        <f t="shared" si="7"/>
        <v>0</v>
      </c>
      <c r="Y29" s="5">
        <f t="shared" si="2"/>
        <v>0</v>
      </c>
    </row>
    <row r="30" spans="1:41" hidden="1" x14ac:dyDescent="0.25">
      <c r="B30" s="17" t="s">
        <v>58</v>
      </c>
      <c r="C30" s="11" t="s">
        <v>19</v>
      </c>
      <c r="D30" s="8"/>
      <c r="E30" s="18"/>
      <c r="F30" s="18"/>
      <c r="G30" s="19"/>
      <c r="H30" s="19"/>
      <c r="I30" s="19"/>
      <c r="J30" s="8"/>
      <c r="K30" s="8"/>
      <c r="L30" s="8"/>
      <c r="M30" s="8"/>
      <c r="N30" s="8"/>
      <c r="O30" s="19"/>
      <c r="P30" s="19"/>
      <c r="Q30" s="19"/>
      <c r="R30" s="19"/>
      <c r="S30" s="1">
        <f t="shared" si="0"/>
        <v>0</v>
      </c>
      <c r="T30" s="8"/>
      <c r="U30" s="1">
        <f t="shared" si="1"/>
        <v>0</v>
      </c>
      <c r="V30" s="1">
        <f t="shared" si="6"/>
        <v>0</v>
      </c>
      <c r="W30" s="4">
        <f>V30</f>
        <v>0</v>
      </c>
      <c r="Y30" s="5">
        <f t="shared" si="2"/>
        <v>0</v>
      </c>
    </row>
    <row r="31" spans="1:41" x14ac:dyDescent="0.25">
      <c r="A31" s="43">
        <v>50</v>
      </c>
      <c r="B31" s="17" t="s">
        <v>25</v>
      </c>
      <c r="C31" s="11" t="s">
        <v>18</v>
      </c>
      <c r="D31" s="178">
        <v>1</v>
      </c>
      <c r="E31" s="203">
        <v>2</v>
      </c>
      <c r="F31" s="18"/>
      <c r="G31" s="19"/>
      <c r="H31" s="19"/>
      <c r="I31" s="19"/>
      <c r="J31" s="178">
        <v>1</v>
      </c>
      <c r="K31" s="178">
        <v>1</v>
      </c>
      <c r="L31" s="8"/>
      <c r="M31" s="8"/>
      <c r="N31" s="8"/>
      <c r="O31" s="19"/>
      <c r="P31" s="19"/>
      <c r="Q31" s="19"/>
      <c r="R31" s="19"/>
      <c r="S31" s="1">
        <f t="shared" si="0"/>
        <v>1</v>
      </c>
      <c r="T31" s="8"/>
      <c r="U31" s="1">
        <f t="shared" si="1"/>
        <v>-1</v>
      </c>
      <c r="V31" s="1">
        <f t="shared" si="6"/>
        <v>0.89500000000000002</v>
      </c>
      <c r="W31" s="4">
        <f t="shared" si="7"/>
        <v>-0.10499999999999998</v>
      </c>
      <c r="X31" s="31">
        <v>1775</v>
      </c>
      <c r="Y31" s="5">
        <f t="shared" si="2"/>
        <v>-186.37499999999997</v>
      </c>
      <c r="AA31" s="53" t="s">
        <v>100</v>
      </c>
      <c r="AB31" s="50">
        <v>1</v>
      </c>
      <c r="AC31" s="50">
        <v>1</v>
      </c>
      <c r="AD31" s="50"/>
      <c r="AE31" s="53"/>
      <c r="AF31" s="53"/>
      <c r="AG31" s="61">
        <f t="shared" ref="AG31:AG32" si="8">AF31+AE31+AC31-AD31-AB31</f>
        <v>0</v>
      </c>
      <c r="AI31" s="133" t="s">
        <v>100</v>
      </c>
      <c r="AJ31" s="134">
        <v>0</v>
      </c>
      <c r="AK31" s="134">
        <v>0</v>
      </c>
      <c r="AL31" s="134"/>
      <c r="AM31" s="53"/>
      <c r="AN31" s="53"/>
      <c r="AO31" s="61">
        <f t="shared" ref="AO31:AO32" si="9">AN31+AM31+AK31-AL31-AJ31</f>
        <v>0</v>
      </c>
    </row>
    <row r="32" spans="1:41" x14ac:dyDescent="0.25">
      <c r="B32" s="17" t="s">
        <v>25</v>
      </c>
      <c r="C32" s="11" t="s">
        <v>19</v>
      </c>
      <c r="D32" s="178">
        <v>19.5</v>
      </c>
      <c r="E32" s="18"/>
      <c r="F32" s="18"/>
      <c r="G32" s="19"/>
      <c r="H32" s="19"/>
      <c r="I32" s="19"/>
      <c r="J32" s="178">
        <v>42.25</v>
      </c>
      <c r="K32" s="8"/>
      <c r="L32" s="8"/>
      <c r="M32" s="8"/>
      <c r="N32" s="8"/>
      <c r="O32" s="19"/>
      <c r="P32" s="19"/>
      <c r="Q32" s="19"/>
      <c r="R32" s="19"/>
      <c r="S32" s="1">
        <f t="shared" si="0"/>
        <v>-22.75</v>
      </c>
      <c r="T32" s="178">
        <v>22</v>
      </c>
      <c r="U32" s="1">
        <f t="shared" si="1"/>
        <v>44.75</v>
      </c>
      <c r="V32" s="1">
        <f t="shared" si="6"/>
        <v>0</v>
      </c>
      <c r="W32" s="4">
        <f>V32</f>
        <v>0</v>
      </c>
      <c r="Y32" s="5">
        <f t="shared" si="2"/>
        <v>0</v>
      </c>
      <c r="AA32" s="53" t="s">
        <v>101</v>
      </c>
      <c r="AB32" s="50">
        <v>12.25</v>
      </c>
      <c r="AC32" s="50">
        <v>19.5</v>
      </c>
      <c r="AD32" s="50"/>
      <c r="AE32" s="53"/>
      <c r="AF32" s="53"/>
      <c r="AG32" s="61">
        <f t="shared" si="8"/>
        <v>7.25</v>
      </c>
      <c r="AI32" s="133" t="s">
        <v>101</v>
      </c>
      <c r="AJ32" s="134">
        <v>27.25</v>
      </c>
      <c r="AK32" s="134">
        <v>22</v>
      </c>
      <c r="AL32" s="134"/>
      <c r="AM32" s="53"/>
      <c r="AN32" s="53"/>
      <c r="AO32" s="61">
        <f t="shared" si="9"/>
        <v>-5.25</v>
      </c>
    </row>
    <row r="33" spans="1:41" hidden="1" x14ac:dyDescent="0.25">
      <c r="A33" s="43">
        <v>50</v>
      </c>
      <c r="B33" s="17" t="s">
        <v>36</v>
      </c>
      <c r="C33" s="11" t="s">
        <v>18</v>
      </c>
      <c r="D33" s="8"/>
      <c r="E33" s="20"/>
      <c r="F33" s="20"/>
      <c r="G33" s="19"/>
      <c r="H33" s="19"/>
      <c r="I33" s="19"/>
      <c r="J33" s="8"/>
      <c r="K33" s="8"/>
      <c r="L33" s="8"/>
      <c r="M33" s="8"/>
      <c r="N33" s="8"/>
      <c r="O33" s="19"/>
      <c r="P33" s="19"/>
      <c r="Q33" s="19"/>
      <c r="R33" s="19"/>
      <c r="S33" s="1">
        <f t="shared" si="0"/>
        <v>0</v>
      </c>
      <c r="T33" s="8"/>
      <c r="U33" s="1">
        <f t="shared" si="1"/>
        <v>0</v>
      </c>
      <c r="V33" s="1">
        <f t="shared" si="6"/>
        <v>0</v>
      </c>
      <c r="W33" s="4">
        <f t="shared" si="7"/>
        <v>0</v>
      </c>
      <c r="Y33" s="5">
        <f t="shared" si="2"/>
        <v>0</v>
      </c>
    </row>
    <row r="34" spans="1:41" hidden="1" x14ac:dyDescent="0.25">
      <c r="B34" s="17" t="s">
        <v>36</v>
      </c>
      <c r="C34" s="11" t="s">
        <v>19</v>
      </c>
      <c r="D34" s="8"/>
      <c r="E34" s="19"/>
      <c r="F34" s="19"/>
      <c r="G34" s="19"/>
      <c r="H34" s="19"/>
      <c r="I34" s="19"/>
      <c r="J34" s="8"/>
      <c r="K34" s="8"/>
      <c r="L34" s="8"/>
      <c r="M34" s="8"/>
      <c r="N34" s="8"/>
      <c r="O34" s="19"/>
      <c r="P34" s="19"/>
      <c r="Q34" s="19"/>
      <c r="R34" s="19"/>
      <c r="S34" s="1">
        <f t="shared" si="0"/>
        <v>0</v>
      </c>
      <c r="T34" s="8"/>
      <c r="U34" s="1">
        <f t="shared" si="1"/>
        <v>0</v>
      </c>
      <c r="V34" s="1">
        <f t="shared" si="6"/>
        <v>0</v>
      </c>
      <c r="W34" s="4">
        <f>V34</f>
        <v>0</v>
      </c>
      <c r="Y34" s="5">
        <f t="shared" si="2"/>
        <v>0</v>
      </c>
    </row>
    <row r="35" spans="1:41" hidden="1" x14ac:dyDescent="0.25">
      <c r="A35" s="43">
        <v>50</v>
      </c>
      <c r="B35" s="17" t="s">
        <v>37</v>
      </c>
      <c r="C35" s="11" t="s">
        <v>18</v>
      </c>
      <c r="D35" s="8"/>
      <c r="E35" s="19"/>
      <c r="F35" s="19"/>
      <c r="G35" s="19"/>
      <c r="H35" s="19"/>
      <c r="I35" s="19"/>
      <c r="J35" s="8"/>
      <c r="K35" s="8"/>
      <c r="L35" s="8"/>
      <c r="M35" s="8"/>
      <c r="N35" s="8"/>
      <c r="O35" s="19"/>
      <c r="P35" s="19"/>
      <c r="Q35" s="19"/>
      <c r="R35" s="19"/>
      <c r="S35" s="1">
        <f t="shared" ref="S35:S66" si="10">SUM(D35:I35)-SUM(J35:R35)</f>
        <v>0</v>
      </c>
      <c r="T35" s="8"/>
      <c r="U35" s="1">
        <f t="shared" si="1"/>
        <v>0</v>
      </c>
      <c r="V35" s="1">
        <f t="shared" si="6"/>
        <v>0</v>
      </c>
      <c r="W35" s="4">
        <f t="shared" si="7"/>
        <v>0</v>
      </c>
      <c r="Y35" s="5">
        <f t="shared" si="2"/>
        <v>0</v>
      </c>
    </row>
    <row r="36" spans="1:41" hidden="1" x14ac:dyDescent="0.25">
      <c r="B36" s="17" t="s">
        <v>37</v>
      </c>
      <c r="C36" s="11" t="s">
        <v>19</v>
      </c>
      <c r="D36" s="8"/>
      <c r="E36" s="19"/>
      <c r="F36" s="19"/>
      <c r="G36" s="19"/>
      <c r="H36" s="19"/>
      <c r="I36" s="19"/>
      <c r="J36" s="8"/>
      <c r="K36" s="8"/>
      <c r="L36" s="8"/>
      <c r="M36" s="8"/>
      <c r="N36" s="8"/>
      <c r="O36" s="19"/>
      <c r="P36" s="19"/>
      <c r="Q36" s="19"/>
      <c r="R36" s="19"/>
      <c r="S36" s="1">
        <f t="shared" si="10"/>
        <v>0</v>
      </c>
      <c r="T36" s="8"/>
      <c r="U36" s="1">
        <f t="shared" si="1"/>
        <v>0</v>
      </c>
      <c r="V36" s="1">
        <f t="shared" si="6"/>
        <v>0</v>
      </c>
      <c r="W36" s="4">
        <f>V36</f>
        <v>0</v>
      </c>
      <c r="Y36" s="5">
        <f t="shared" si="2"/>
        <v>0</v>
      </c>
    </row>
    <row r="37" spans="1:41" hidden="1" x14ac:dyDescent="0.25">
      <c r="A37" s="43">
        <v>50</v>
      </c>
      <c r="B37" s="17" t="s">
        <v>35</v>
      </c>
      <c r="C37" s="11" t="s">
        <v>18</v>
      </c>
      <c r="D37" s="8"/>
      <c r="E37" s="19"/>
      <c r="F37" s="19"/>
      <c r="G37" s="19"/>
      <c r="H37" s="19"/>
      <c r="I37" s="19"/>
      <c r="J37" s="8"/>
      <c r="K37" s="8"/>
      <c r="L37" s="8"/>
      <c r="M37" s="8"/>
      <c r="N37" s="8"/>
      <c r="O37" s="19"/>
      <c r="P37" s="19"/>
      <c r="Q37" s="19"/>
      <c r="R37" s="19"/>
      <c r="S37" s="1">
        <f t="shared" si="10"/>
        <v>0</v>
      </c>
      <c r="T37" s="8"/>
      <c r="U37" s="1">
        <f>T37-S37</f>
        <v>0</v>
      </c>
      <c r="V37" s="1">
        <f t="shared" si="6"/>
        <v>0</v>
      </c>
      <c r="W37" s="4">
        <f t="shared" si="7"/>
        <v>0</v>
      </c>
      <c r="Y37" s="5">
        <f t="shared" si="2"/>
        <v>0</v>
      </c>
    </row>
    <row r="38" spans="1:41" hidden="1" x14ac:dyDescent="0.25">
      <c r="B38" s="17" t="s">
        <v>35</v>
      </c>
      <c r="C38" s="11" t="s">
        <v>19</v>
      </c>
      <c r="D38" s="8"/>
      <c r="E38" s="19"/>
      <c r="F38" s="19"/>
      <c r="G38" s="19"/>
      <c r="H38" s="19"/>
      <c r="I38" s="19"/>
      <c r="J38" s="8"/>
      <c r="K38" s="8"/>
      <c r="L38" s="8"/>
      <c r="M38" s="8"/>
      <c r="N38" s="8"/>
      <c r="O38" s="19"/>
      <c r="P38" s="19"/>
      <c r="Q38" s="19"/>
      <c r="R38" s="19"/>
      <c r="S38" s="1">
        <f t="shared" si="10"/>
        <v>0</v>
      </c>
      <c r="T38" s="8"/>
      <c r="U38" s="1">
        <f t="shared" si="1"/>
        <v>0</v>
      </c>
      <c r="V38" s="1">
        <f t="shared" si="6"/>
        <v>0</v>
      </c>
      <c r="W38" s="4">
        <f>V38</f>
        <v>0</v>
      </c>
      <c r="Y38" s="5">
        <f t="shared" si="2"/>
        <v>0</v>
      </c>
    </row>
    <row r="39" spans="1:41" x14ac:dyDescent="0.25">
      <c r="A39" s="43">
        <v>10</v>
      </c>
      <c r="B39" s="90" t="s">
        <v>73</v>
      </c>
      <c r="C39" s="11" t="s">
        <v>18</v>
      </c>
      <c r="D39" s="10">
        <v>10</v>
      </c>
      <c r="E39" s="19">
        <v>15</v>
      </c>
      <c r="F39" s="19"/>
      <c r="G39" s="19"/>
      <c r="H39" s="19"/>
      <c r="I39" s="19"/>
      <c r="J39" s="8">
        <v>13</v>
      </c>
      <c r="K39" s="8">
        <v>3</v>
      </c>
      <c r="L39" s="8"/>
      <c r="M39" s="8"/>
      <c r="N39" s="8"/>
      <c r="O39" s="19"/>
      <c r="P39" s="19"/>
      <c r="Q39" s="19"/>
      <c r="R39" s="19"/>
      <c r="S39" s="1">
        <f t="shared" si="10"/>
        <v>9</v>
      </c>
      <c r="T39" s="10">
        <v>8</v>
      </c>
      <c r="U39" s="35">
        <f t="shared" si="1"/>
        <v>-1</v>
      </c>
      <c r="V39" s="35">
        <f t="shared" si="6"/>
        <v>0</v>
      </c>
      <c r="W39" s="36">
        <f t="shared" si="7"/>
        <v>-1</v>
      </c>
      <c r="X39" s="31">
        <v>705</v>
      </c>
      <c r="Y39" s="5">
        <f t="shared" si="2"/>
        <v>-705</v>
      </c>
      <c r="AA39" s="53" t="s">
        <v>100</v>
      </c>
      <c r="AB39" s="50">
        <v>25</v>
      </c>
      <c r="AC39" s="50">
        <v>10</v>
      </c>
      <c r="AD39" s="53"/>
      <c r="AE39" s="53">
        <v>10</v>
      </c>
      <c r="AF39" s="53">
        <v>5</v>
      </c>
      <c r="AG39" s="61">
        <f t="shared" ref="AG39:AG62" si="11">AF39+AE39+AC39-AD39-AB39</f>
        <v>0</v>
      </c>
      <c r="AI39" s="133" t="s">
        <v>100</v>
      </c>
      <c r="AJ39" s="134">
        <v>14</v>
      </c>
      <c r="AK39" s="134">
        <v>8</v>
      </c>
      <c r="AL39" s="134"/>
      <c r="AM39" s="53">
        <v>5</v>
      </c>
      <c r="AN39" s="53"/>
      <c r="AO39" s="61">
        <f t="shared" ref="AO39:AO62" si="12">AN39+AM39+AK39-AL39-AJ39</f>
        <v>-1</v>
      </c>
    </row>
    <row r="40" spans="1:41" x14ac:dyDescent="0.25">
      <c r="B40" s="17" t="s">
        <v>73</v>
      </c>
      <c r="C40" s="11" t="s">
        <v>19</v>
      </c>
      <c r="D40" s="8">
        <v>0</v>
      </c>
      <c r="I40" s="19"/>
      <c r="J40" s="8">
        <v>0</v>
      </c>
      <c r="K40" s="8"/>
      <c r="L40" s="8"/>
      <c r="M40" s="8"/>
      <c r="N40" s="8"/>
      <c r="O40" s="19"/>
      <c r="P40" s="19"/>
      <c r="Q40" s="19"/>
      <c r="R40" s="19">
        <v>0</v>
      </c>
      <c r="S40" s="1">
        <f t="shared" si="10"/>
        <v>0</v>
      </c>
      <c r="T40" s="8">
        <v>0</v>
      </c>
      <c r="U40" s="1">
        <f t="shared" si="1"/>
        <v>0</v>
      </c>
      <c r="V40" s="1">
        <f t="shared" si="6"/>
        <v>0</v>
      </c>
      <c r="W40" s="4">
        <f>V40</f>
        <v>0</v>
      </c>
      <c r="Y40" s="5">
        <f t="shared" si="2"/>
        <v>0</v>
      </c>
      <c r="AA40" s="53" t="s">
        <v>101</v>
      </c>
      <c r="AB40" s="50">
        <v>0</v>
      </c>
      <c r="AC40" s="50">
        <v>0</v>
      </c>
      <c r="AD40" s="53"/>
      <c r="AE40" s="53"/>
      <c r="AF40" s="53"/>
      <c r="AG40" s="61">
        <f t="shared" si="11"/>
        <v>0</v>
      </c>
      <c r="AI40" s="133" t="s">
        <v>101</v>
      </c>
      <c r="AJ40" s="134">
        <v>0</v>
      </c>
      <c r="AK40" s="134">
        <v>0</v>
      </c>
      <c r="AL40" s="134"/>
      <c r="AM40" s="53"/>
      <c r="AN40" s="53"/>
      <c r="AO40" s="61">
        <f t="shared" si="12"/>
        <v>0</v>
      </c>
    </row>
    <row r="41" spans="1:41" x14ac:dyDescent="0.25">
      <c r="A41" s="43">
        <v>20</v>
      </c>
      <c r="B41" s="17" t="s">
        <v>72</v>
      </c>
      <c r="C41" s="11" t="s">
        <v>18</v>
      </c>
      <c r="D41" s="8">
        <v>13</v>
      </c>
      <c r="E41" s="8">
        <v>55</v>
      </c>
      <c r="F41" s="8"/>
      <c r="G41" s="19"/>
      <c r="H41" s="19"/>
      <c r="I41" s="19"/>
      <c r="J41" s="9">
        <v>8</v>
      </c>
      <c r="K41" s="8">
        <v>4</v>
      </c>
      <c r="L41" s="8"/>
      <c r="M41" s="8">
        <v>2</v>
      </c>
      <c r="N41" s="181">
        <v>5</v>
      </c>
      <c r="O41" s="19"/>
      <c r="P41" s="19"/>
      <c r="Q41" s="19"/>
      <c r="R41" s="19"/>
      <c r="S41" s="1">
        <f t="shared" si="10"/>
        <v>49</v>
      </c>
      <c r="T41" s="8">
        <v>34.25</v>
      </c>
      <c r="U41" s="1">
        <f t="shared" si="1"/>
        <v>-14.75</v>
      </c>
      <c r="V41" s="1">
        <f t="shared" si="6"/>
        <v>16.55</v>
      </c>
      <c r="W41" s="4">
        <f t="shared" si="7"/>
        <v>1.8000000000000007</v>
      </c>
      <c r="X41" s="31">
        <v>1420</v>
      </c>
      <c r="Y41" s="5">
        <f t="shared" si="2"/>
        <v>2556.0000000000009</v>
      </c>
      <c r="AA41" s="53" t="s">
        <v>101</v>
      </c>
      <c r="AB41" s="50">
        <v>17</v>
      </c>
      <c r="AC41" s="50">
        <v>1</v>
      </c>
      <c r="AD41" s="50"/>
      <c r="AE41" s="53"/>
      <c r="AF41" s="53"/>
      <c r="AG41" s="61">
        <f t="shared" si="11"/>
        <v>-16</v>
      </c>
      <c r="AI41" s="133" t="s">
        <v>101</v>
      </c>
      <c r="AJ41" s="134">
        <v>6</v>
      </c>
      <c r="AK41" s="134">
        <v>6</v>
      </c>
      <c r="AL41" s="134"/>
      <c r="AM41" s="53">
        <v>16</v>
      </c>
      <c r="AN41" s="53"/>
      <c r="AO41" s="61">
        <f t="shared" si="12"/>
        <v>16</v>
      </c>
    </row>
    <row r="42" spans="1:41" x14ac:dyDescent="0.25">
      <c r="B42" s="17" t="s">
        <v>72</v>
      </c>
      <c r="C42" s="11" t="s">
        <v>19</v>
      </c>
      <c r="D42" s="8">
        <v>1</v>
      </c>
      <c r="E42" s="23"/>
      <c r="F42" s="23"/>
      <c r="I42" s="19">
        <v>33</v>
      </c>
      <c r="J42" s="8">
        <v>329</v>
      </c>
      <c r="K42" s="8"/>
      <c r="L42" s="8"/>
      <c r="M42" s="8"/>
      <c r="N42" s="8"/>
      <c r="O42" s="19"/>
      <c r="P42" s="19"/>
      <c r="Q42" s="19"/>
      <c r="R42" s="19">
        <v>30</v>
      </c>
      <c r="S42" s="1">
        <f t="shared" si="10"/>
        <v>-325</v>
      </c>
      <c r="T42" s="8">
        <v>6</v>
      </c>
      <c r="U42" s="1">
        <f t="shared" si="1"/>
        <v>331</v>
      </c>
      <c r="V42" s="1">
        <f t="shared" si="6"/>
        <v>0</v>
      </c>
      <c r="W42" s="4">
        <f>V42</f>
        <v>0</v>
      </c>
      <c r="Y42" s="5">
        <f t="shared" si="2"/>
        <v>0</v>
      </c>
      <c r="AA42" s="53" t="s">
        <v>100</v>
      </c>
      <c r="AB42" s="50">
        <v>1.75</v>
      </c>
      <c r="AC42" s="50">
        <v>13</v>
      </c>
      <c r="AD42" s="50"/>
      <c r="AE42" s="53">
        <v>3</v>
      </c>
      <c r="AF42" s="53">
        <v>0</v>
      </c>
      <c r="AG42" s="61">
        <f t="shared" si="11"/>
        <v>14.25</v>
      </c>
      <c r="AI42" s="133" t="s">
        <v>100</v>
      </c>
      <c r="AJ42" s="134">
        <v>39.25</v>
      </c>
      <c r="AK42" s="134">
        <v>34.25</v>
      </c>
      <c r="AL42" s="134"/>
      <c r="AM42" s="53">
        <v>4</v>
      </c>
      <c r="AN42" s="53"/>
      <c r="AO42" s="61">
        <f t="shared" si="12"/>
        <v>-1</v>
      </c>
    </row>
    <row r="43" spans="1:41" x14ac:dyDescent="0.25">
      <c r="A43" s="43">
        <v>50</v>
      </c>
      <c r="B43" s="17" t="s">
        <v>70</v>
      </c>
      <c r="C43" s="11" t="s">
        <v>18</v>
      </c>
      <c r="D43" s="167">
        <v>62.5</v>
      </c>
      <c r="E43" s="168">
        <v>51</v>
      </c>
      <c r="F43" s="18"/>
      <c r="G43" s="169">
        <v>15</v>
      </c>
      <c r="H43" s="169">
        <v>10</v>
      </c>
      <c r="I43" s="169">
        <v>1.5</v>
      </c>
      <c r="J43" s="167">
        <v>35.5</v>
      </c>
      <c r="K43" s="167">
        <v>49</v>
      </c>
      <c r="L43" s="8"/>
      <c r="M43" s="8"/>
      <c r="N43" s="8"/>
      <c r="O43" s="19"/>
      <c r="P43" s="19"/>
      <c r="Q43" s="169">
        <v>10</v>
      </c>
      <c r="R43" s="169">
        <v>2.5</v>
      </c>
      <c r="S43" s="1">
        <f t="shared" si="10"/>
        <v>43</v>
      </c>
      <c r="T43" s="167">
        <v>38</v>
      </c>
      <c r="U43" s="1">
        <f t="shared" si="1"/>
        <v>-5</v>
      </c>
      <c r="V43" s="1">
        <f t="shared" si="6"/>
        <v>5.0049999999999999</v>
      </c>
      <c r="W43" s="4">
        <f t="shared" si="7"/>
        <v>4.9999999999998934E-3</v>
      </c>
      <c r="X43" s="31">
        <v>1645</v>
      </c>
      <c r="Y43" s="5">
        <f>X43*W43</f>
        <v>8.2249999999998238</v>
      </c>
      <c r="AA43" s="53" t="s">
        <v>100</v>
      </c>
      <c r="AB43" s="50">
        <v>72.5</v>
      </c>
      <c r="AC43" s="50">
        <f>45+17.5</f>
        <v>62.5</v>
      </c>
      <c r="AD43" s="50"/>
      <c r="AE43" s="53"/>
      <c r="AF43" s="53"/>
      <c r="AG43" s="61">
        <f t="shared" si="11"/>
        <v>-10</v>
      </c>
      <c r="AI43" s="133" t="s">
        <v>100</v>
      </c>
      <c r="AJ43" s="134">
        <v>38</v>
      </c>
      <c r="AK43" s="134">
        <v>48</v>
      </c>
      <c r="AL43" s="134">
        <v>10</v>
      </c>
      <c r="AM43" s="53">
        <v>0</v>
      </c>
      <c r="AN43" s="53"/>
      <c r="AO43" s="61">
        <f t="shared" si="12"/>
        <v>0</v>
      </c>
    </row>
    <row r="44" spans="1:41" x14ac:dyDescent="0.25">
      <c r="B44" s="17" t="s">
        <v>70</v>
      </c>
      <c r="C44" s="11" t="s">
        <v>19</v>
      </c>
      <c r="D44" s="167">
        <v>17.25</v>
      </c>
      <c r="E44" s="23"/>
      <c r="F44" s="23"/>
      <c r="I44" s="19"/>
      <c r="J44" s="167">
        <v>212.5</v>
      </c>
      <c r="K44" s="8"/>
      <c r="L44" s="8"/>
      <c r="M44" s="8"/>
      <c r="N44" s="8"/>
      <c r="O44" s="19"/>
      <c r="P44" s="19"/>
      <c r="Q44" s="19"/>
      <c r="R44" s="169">
        <v>15</v>
      </c>
      <c r="S44" s="1">
        <f t="shared" si="10"/>
        <v>-210.25</v>
      </c>
      <c r="T44" s="167">
        <v>40</v>
      </c>
      <c r="U44" s="1">
        <f t="shared" si="1"/>
        <v>250.25</v>
      </c>
      <c r="V44" s="1">
        <f t="shared" si="6"/>
        <v>0</v>
      </c>
      <c r="W44" s="4">
        <f>V44</f>
        <v>0</v>
      </c>
      <c r="Y44" s="5">
        <f t="shared" si="2"/>
        <v>0</v>
      </c>
      <c r="AA44" s="53" t="s">
        <v>101</v>
      </c>
      <c r="AB44" s="50">
        <v>17.5</v>
      </c>
      <c r="AC44" s="50">
        <v>17.25</v>
      </c>
      <c r="AD44" s="50"/>
      <c r="AE44" s="53"/>
      <c r="AF44" s="53"/>
      <c r="AG44" s="61">
        <f t="shared" si="11"/>
        <v>-0.25</v>
      </c>
      <c r="AI44" s="133" t="s">
        <v>101</v>
      </c>
      <c r="AJ44" s="134">
        <v>40</v>
      </c>
      <c r="AK44" s="134">
        <v>40</v>
      </c>
      <c r="AL44" s="134"/>
      <c r="AM44" s="53"/>
      <c r="AN44" s="53"/>
      <c r="AO44" s="61">
        <f t="shared" si="12"/>
        <v>0</v>
      </c>
    </row>
    <row r="45" spans="1:41" x14ac:dyDescent="0.25">
      <c r="A45" s="43">
        <v>50</v>
      </c>
      <c r="B45" s="17" t="s">
        <v>26</v>
      </c>
      <c r="C45" s="11" t="s">
        <v>18</v>
      </c>
      <c r="D45" s="64">
        <v>51</v>
      </c>
      <c r="E45" s="65">
        <v>75</v>
      </c>
      <c r="F45" s="19"/>
      <c r="G45" s="19"/>
      <c r="H45" s="65">
        <v>10.5</v>
      </c>
      <c r="I45" s="65">
        <f>2.5</f>
        <v>2.5</v>
      </c>
      <c r="J45" s="64">
        <v>69</v>
      </c>
      <c r="K45" s="64">
        <v>17</v>
      </c>
      <c r="L45" s="8"/>
      <c r="M45" s="8"/>
      <c r="N45" s="8"/>
      <c r="O45" s="19"/>
      <c r="P45" s="19"/>
      <c r="Q45" s="65">
        <v>10.5</v>
      </c>
      <c r="R45" s="65">
        <v>4</v>
      </c>
      <c r="S45" s="1">
        <f t="shared" si="10"/>
        <v>38.5</v>
      </c>
      <c r="T45" s="64">
        <v>26</v>
      </c>
      <c r="U45" s="1">
        <f t="shared" si="1"/>
        <v>-12.5</v>
      </c>
      <c r="V45" s="1">
        <f t="shared" si="6"/>
        <v>11.025</v>
      </c>
      <c r="W45" s="4">
        <f t="shared" si="7"/>
        <v>-1.4749999999999996</v>
      </c>
      <c r="X45" s="31">
        <v>1625</v>
      </c>
      <c r="Y45" s="5">
        <f t="shared" si="2"/>
        <v>-2396.8749999999995</v>
      </c>
      <c r="AA45" s="53" t="s">
        <v>100</v>
      </c>
      <c r="AB45" s="50">
        <v>64.5</v>
      </c>
      <c r="AC45" s="50">
        <f>29+21+1</f>
        <v>51</v>
      </c>
      <c r="AD45" s="53"/>
      <c r="AE45" s="53">
        <v>3</v>
      </c>
      <c r="AF45" s="53"/>
      <c r="AG45" s="61">
        <f t="shared" si="11"/>
        <v>-10.5</v>
      </c>
      <c r="AI45" s="133" t="s">
        <v>100</v>
      </c>
      <c r="AJ45" s="134">
        <v>28.5</v>
      </c>
      <c r="AK45" s="134">
        <v>26</v>
      </c>
      <c r="AL45" s="134"/>
      <c r="AM45" s="53">
        <v>1</v>
      </c>
      <c r="AN45" s="53"/>
      <c r="AO45" s="61">
        <f t="shared" si="12"/>
        <v>-1.5</v>
      </c>
    </row>
    <row r="46" spans="1:41" x14ac:dyDescent="0.25">
      <c r="B46" s="17" t="s">
        <v>26</v>
      </c>
      <c r="C46" s="11" t="s">
        <v>19</v>
      </c>
      <c r="D46" s="64">
        <v>50.5</v>
      </c>
      <c r="E46" s="19"/>
      <c r="F46" s="19"/>
      <c r="G46" s="19"/>
      <c r="H46" s="19"/>
      <c r="I46" s="65">
        <v>40</v>
      </c>
      <c r="J46" s="64">
        <v>588.5</v>
      </c>
      <c r="K46" s="8"/>
      <c r="L46" s="8"/>
      <c r="M46" s="8"/>
      <c r="N46" s="8"/>
      <c r="O46" s="19"/>
      <c r="P46" s="19"/>
      <c r="Q46" s="19"/>
      <c r="R46" s="65">
        <v>19</v>
      </c>
      <c r="S46" s="1">
        <f t="shared" si="10"/>
        <v>-517</v>
      </c>
      <c r="T46" s="64">
        <v>34.25</v>
      </c>
      <c r="U46" s="1">
        <f t="shared" si="1"/>
        <v>551.25</v>
      </c>
      <c r="V46" s="1">
        <f t="shared" si="6"/>
        <v>0</v>
      </c>
      <c r="W46" s="4">
        <f>V46</f>
        <v>0</v>
      </c>
      <c r="Y46" s="5">
        <f t="shared" si="2"/>
        <v>0</v>
      </c>
      <c r="AA46" s="53" t="s">
        <v>101</v>
      </c>
      <c r="AB46" s="50">
        <v>50.75</v>
      </c>
      <c r="AC46" s="50">
        <f>44.5+6</f>
        <v>50.5</v>
      </c>
      <c r="AD46" s="53"/>
      <c r="AE46" s="53"/>
      <c r="AF46" s="53"/>
      <c r="AG46" s="61">
        <f t="shared" si="11"/>
        <v>-0.25</v>
      </c>
      <c r="AI46" s="133" t="s">
        <v>101</v>
      </c>
      <c r="AJ46" s="134">
        <v>33.25</v>
      </c>
      <c r="AK46" s="134">
        <v>34.25</v>
      </c>
      <c r="AL46" s="134"/>
      <c r="AM46" s="53"/>
      <c r="AN46" s="53"/>
      <c r="AO46" s="61">
        <f t="shared" si="12"/>
        <v>1</v>
      </c>
    </row>
    <row r="47" spans="1:41" ht="15" customHeight="1" x14ac:dyDescent="0.25">
      <c r="A47" s="43">
        <v>50</v>
      </c>
      <c r="B47" s="17" t="s">
        <v>71</v>
      </c>
      <c r="C47" s="11" t="s">
        <v>18</v>
      </c>
      <c r="D47" s="206">
        <v>22.5</v>
      </c>
      <c r="E47" s="207">
        <v>105</v>
      </c>
      <c r="F47" s="8"/>
      <c r="G47" s="208">
        <v>10</v>
      </c>
      <c r="H47" s="19"/>
      <c r="I47" s="208">
        <v>4</v>
      </c>
      <c r="J47" s="209">
        <v>66</v>
      </c>
      <c r="K47" s="209">
        <v>31</v>
      </c>
      <c r="L47" s="209">
        <v>4</v>
      </c>
      <c r="M47" s="24"/>
      <c r="N47" s="24"/>
      <c r="O47" s="19"/>
      <c r="P47" s="208">
        <v>3</v>
      </c>
      <c r="Q47" s="208">
        <v>1</v>
      </c>
      <c r="R47" s="208">
        <v>2</v>
      </c>
      <c r="S47" s="1">
        <f t="shared" si="10"/>
        <v>34.5</v>
      </c>
      <c r="T47" s="206">
        <f>27+1</f>
        <v>28</v>
      </c>
      <c r="U47" s="35">
        <f t="shared" si="1"/>
        <v>-6.5</v>
      </c>
      <c r="V47" s="35">
        <f t="shared" si="6"/>
        <v>4.78</v>
      </c>
      <c r="W47" s="36">
        <f t="shared" si="7"/>
        <v>-1.7199999999999998</v>
      </c>
      <c r="X47" s="31">
        <v>1645</v>
      </c>
      <c r="Y47" s="5">
        <f t="shared" si="2"/>
        <v>-2829.3999999999996</v>
      </c>
      <c r="AA47" s="53" t="s">
        <v>100</v>
      </c>
      <c r="AB47" s="50">
        <v>26.5</v>
      </c>
      <c r="AC47" s="50">
        <f>21.5+1</f>
        <v>22.5</v>
      </c>
      <c r="AD47" s="53"/>
      <c r="AE47" s="53">
        <v>3</v>
      </c>
      <c r="AF47" s="53"/>
      <c r="AG47" s="61">
        <f t="shared" si="11"/>
        <v>-1</v>
      </c>
      <c r="AI47" s="133" t="s">
        <v>100</v>
      </c>
      <c r="AJ47" s="134">
        <v>31.5</v>
      </c>
      <c r="AK47" s="134">
        <v>28</v>
      </c>
      <c r="AL47" s="134">
        <v>1</v>
      </c>
      <c r="AM47" s="53">
        <v>1</v>
      </c>
      <c r="AN47" s="53"/>
      <c r="AO47" s="61">
        <f t="shared" si="12"/>
        <v>-3.5</v>
      </c>
    </row>
    <row r="48" spans="1:41" ht="15" customHeight="1" x14ac:dyDescent="0.25">
      <c r="B48" s="17" t="s">
        <v>71</v>
      </c>
      <c r="C48" s="11" t="s">
        <v>19</v>
      </c>
      <c r="D48" s="206">
        <v>5.75</v>
      </c>
      <c r="E48" s="25"/>
      <c r="F48" s="25"/>
      <c r="G48" s="19"/>
      <c r="H48" s="19"/>
      <c r="I48" s="208">
        <v>5</v>
      </c>
      <c r="J48" s="207">
        <v>190</v>
      </c>
      <c r="K48" s="8"/>
      <c r="L48" s="8"/>
      <c r="M48" s="8"/>
      <c r="N48" s="8"/>
      <c r="O48" s="19"/>
      <c r="P48" s="19"/>
      <c r="Q48" s="19"/>
      <c r="R48" s="208">
        <v>10</v>
      </c>
      <c r="S48" s="1">
        <f t="shared" si="10"/>
        <v>-189.25</v>
      </c>
      <c r="T48" s="206">
        <v>49.75</v>
      </c>
      <c r="U48" s="35">
        <f t="shared" si="1"/>
        <v>239</v>
      </c>
      <c r="V48" s="35">
        <f t="shared" si="6"/>
        <v>0</v>
      </c>
      <c r="W48" s="4">
        <f>V48</f>
        <v>0</v>
      </c>
      <c r="Y48" s="5">
        <f t="shared" si="2"/>
        <v>0</v>
      </c>
      <c r="AA48" s="53" t="s">
        <v>101</v>
      </c>
      <c r="AB48" s="50">
        <v>2</v>
      </c>
      <c r="AC48" s="50">
        <f>55.75-50</f>
        <v>5.75</v>
      </c>
      <c r="AD48" s="53"/>
      <c r="AE48" s="53"/>
      <c r="AF48" s="53"/>
      <c r="AG48" s="61">
        <f t="shared" si="11"/>
        <v>3.75</v>
      </c>
      <c r="AI48" s="133" t="s">
        <v>101</v>
      </c>
      <c r="AJ48" s="134">
        <v>60.75</v>
      </c>
      <c r="AK48" s="134">
        <v>49.75</v>
      </c>
      <c r="AL48" s="134"/>
      <c r="AM48" s="53"/>
      <c r="AN48" s="53"/>
      <c r="AO48" s="61">
        <f t="shared" si="12"/>
        <v>-11</v>
      </c>
    </row>
    <row r="49" spans="1:41" x14ac:dyDescent="0.25">
      <c r="A49" s="43">
        <v>50</v>
      </c>
      <c r="B49" s="90" t="s">
        <v>27</v>
      </c>
      <c r="C49" s="11" t="s">
        <v>18</v>
      </c>
      <c r="D49" s="180">
        <v>92.5</v>
      </c>
      <c r="E49" s="181">
        <v>325</v>
      </c>
      <c r="F49" s="8"/>
      <c r="G49" s="182">
        <v>10</v>
      </c>
      <c r="H49" s="182">
        <v>11.5</v>
      </c>
      <c r="I49" s="182">
        <v>3.5</v>
      </c>
      <c r="J49" s="181">
        <v>244</v>
      </c>
      <c r="K49" s="181">
        <v>75</v>
      </c>
      <c r="L49" s="8"/>
      <c r="M49" s="8"/>
      <c r="N49" s="8"/>
      <c r="O49" s="19"/>
      <c r="P49" s="19"/>
      <c r="Q49" s="182">
        <v>17</v>
      </c>
      <c r="R49" s="182">
        <v>7.5</v>
      </c>
      <c r="S49" s="1">
        <f t="shared" si="10"/>
        <v>99</v>
      </c>
      <c r="T49" s="180">
        <v>87.5</v>
      </c>
      <c r="U49" s="35">
        <f t="shared" si="1"/>
        <v>-11.5</v>
      </c>
      <c r="V49" s="35">
        <f t="shared" si="6"/>
        <v>22.454999999999998</v>
      </c>
      <c r="W49" s="36">
        <f t="shared" si="7"/>
        <v>10.954999999999998</v>
      </c>
      <c r="X49" s="31">
        <v>1530</v>
      </c>
      <c r="Y49" s="5">
        <f t="shared" si="2"/>
        <v>16761.149999999998</v>
      </c>
      <c r="AA49" s="53" t="s">
        <v>100</v>
      </c>
      <c r="AB49" s="50">
        <v>133.5</v>
      </c>
      <c r="AC49" s="50">
        <f>45+2.5+24+20+1</f>
        <v>92.5</v>
      </c>
      <c r="AD49" s="53"/>
      <c r="AE49" s="53">
        <f>2+1+3+2+1</f>
        <v>9</v>
      </c>
      <c r="AF49" s="53">
        <v>15</v>
      </c>
      <c r="AG49" s="205">
        <f t="shared" si="11"/>
        <v>-17</v>
      </c>
      <c r="AI49" s="133" t="s">
        <v>100</v>
      </c>
      <c r="AJ49" s="134">
        <v>90</v>
      </c>
      <c r="AK49" s="134">
        <v>87.5</v>
      </c>
      <c r="AL49" s="134"/>
      <c r="AM49" s="53">
        <v>8</v>
      </c>
      <c r="AN49" s="53"/>
      <c r="AO49" s="61">
        <f t="shared" si="12"/>
        <v>5.5</v>
      </c>
    </row>
    <row r="50" spans="1:41" x14ac:dyDescent="0.25">
      <c r="B50" s="17" t="s">
        <v>27</v>
      </c>
      <c r="C50" s="11" t="s">
        <v>19</v>
      </c>
      <c r="D50" s="180">
        <v>15.5</v>
      </c>
      <c r="E50" s="18"/>
      <c r="F50" s="18"/>
      <c r="G50" s="19"/>
      <c r="H50" s="19"/>
      <c r="I50" s="182">
        <v>10</v>
      </c>
      <c r="J50" s="181">
        <v>1080.25</v>
      </c>
      <c r="K50" s="8"/>
      <c r="L50" s="8"/>
      <c r="M50" s="8"/>
      <c r="N50" s="8"/>
      <c r="O50" s="19"/>
      <c r="P50" s="19"/>
      <c r="Q50" s="19"/>
      <c r="R50" s="182">
        <v>43</v>
      </c>
      <c r="S50" s="1">
        <f t="shared" si="10"/>
        <v>-1097.75</v>
      </c>
      <c r="T50" s="180">
        <v>25</v>
      </c>
      <c r="U50" s="35">
        <f t="shared" si="1"/>
        <v>1122.75</v>
      </c>
      <c r="V50" s="35">
        <f t="shared" si="6"/>
        <v>0</v>
      </c>
      <c r="W50" s="4">
        <f>V50</f>
        <v>0</v>
      </c>
      <c r="Y50" s="5">
        <f t="shared" si="2"/>
        <v>0</v>
      </c>
      <c r="AA50" s="53" t="s">
        <v>101</v>
      </c>
      <c r="AB50" s="50">
        <v>15.75</v>
      </c>
      <c r="AC50" s="50">
        <f>58+7.5-50</f>
        <v>15.5</v>
      </c>
      <c r="AD50" s="53"/>
      <c r="AE50" s="53"/>
      <c r="AF50" s="53"/>
      <c r="AG50" s="61">
        <f t="shared" si="11"/>
        <v>-0.25</v>
      </c>
      <c r="AI50" s="133" t="s">
        <v>101</v>
      </c>
      <c r="AJ50" s="134">
        <v>27.5</v>
      </c>
      <c r="AK50" s="134">
        <v>25</v>
      </c>
      <c r="AL50" s="134"/>
      <c r="AM50" s="53"/>
      <c r="AN50" s="53"/>
      <c r="AO50" s="61">
        <f t="shared" si="12"/>
        <v>-2.5</v>
      </c>
    </row>
    <row r="51" spans="1:41" x14ac:dyDescent="0.25">
      <c r="A51" s="43">
        <v>50</v>
      </c>
      <c r="B51" s="17" t="s">
        <v>75</v>
      </c>
      <c r="C51" s="11" t="s">
        <v>18</v>
      </c>
      <c r="D51" s="210">
        <v>217</v>
      </c>
      <c r="E51" s="199">
        <v>249</v>
      </c>
      <c r="F51" s="8"/>
      <c r="G51" s="19"/>
      <c r="H51" s="201">
        <v>18</v>
      </c>
      <c r="I51" s="201">
        <v>2</v>
      </c>
      <c r="J51" s="199">
        <v>239</v>
      </c>
      <c r="K51" s="199">
        <v>84</v>
      </c>
      <c r="L51" s="199">
        <v>1</v>
      </c>
      <c r="M51" s="8"/>
      <c r="N51" s="8"/>
      <c r="O51" s="19"/>
      <c r="P51" s="19"/>
      <c r="Q51" s="19">
        <v>18</v>
      </c>
      <c r="R51" s="19">
        <v>7</v>
      </c>
      <c r="S51" s="1">
        <f t="shared" si="10"/>
        <v>137</v>
      </c>
      <c r="T51" s="10">
        <v>118.5</v>
      </c>
      <c r="U51" s="35">
        <f t="shared" si="1"/>
        <v>-18.5</v>
      </c>
      <c r="V51" s="35">
        <f t="shared" si="6"/>
        <v>12.47</v>
      </c>
      <c r="W51" s="36">
        <f t="shared" si="7"/>
        <v>-6.0299999999999994</v>
      </c>
      <c r="X51" s="37">
        <v>1770</v>
      </c>
      <c r="Y51" s="38">
        <f t="shared" si="2"/>
        <v>-10673.099999999999</v>
      </c>
      <c r="AA51" s="53" t="s">
        <v>100</v>
      </c>
      <c r="AB51" s="50">
        <v>302</v>
      </c>
      <c r="AC51" s="50">
        <f>15*8+50+35+12</f>
        <v>217</v>
      </c>
      <c r="AD51" s="53"/>
      <c r="AE51" s="53">
        <f>8+2+4+2+1</f>
        <v>17</v>
      </c>
      <c r="AF51" s="53">
        <v>50</v>
      </c>
      <c r="AG51" s="61">
        <f t="shared" si="11"/>
        <v>-18</v>
      </c>
      <c r="AI51" s="133" t="s">
        <v>100</v>
      </c>
      <c r="AJ51" s="134">
        <v>132.5</v>
      </c>
      <c r="AK51" s="134">
        <v>128.5</v>
      </c>
      <c r="AL51" s="134">
        <v>10</v>
      </c>
      <c r="AM51" s="53">
        <v>7</v>
      </c>
      <c r="AN51" s="53"/>
      <c r="AO51" s="61">
        <f t="shared" si="12"/>
        <v>-7</v>
      </c>
    </row>
    <row r="52" spans="1:41" x14ac:dyDescent="0.25">
      <c r="B52" s="17" t="s">
        <v>74</v>
      </c>
      <c r="C52" s="11" t="s">
        <v>19</v>
      </c>
      <c r="D52" s="199">
        <v>57.25</v>
      </c>
      <c r="E52" s="25"/>
      <c r="F52" s="25"/>
      <c r="G52" s="19"/>
      <c r="H52" s="19"/>
      <c r="I52" s="201">
        <v>28</v>
      </c>
      <c r="J52" s="199">
        <v>631.75</v>
      </c>
      <c r="K52" s="8"/>
      <c r="L52" s="8"/>
      <c r="M52" s="8"/>
      <c r="N52" s="8"/>
      <c r="O52" s="19"/>
      <c r="P52" s="19"/>
      <c r="Q52" s="19"/>
      <c r="R52" s="19">
        <v>46</v>
      </c>
      <c r="S52" s="1">
        <f t="shared" si="10"/>
        <v>-592.5</v>
      </c>
      <c r="T52" s="8">
        <v>31</v>
      </c>
      <c r="U52" s="1">
        <f t="shared" si="1"/>
        <v>623.5</v>
      </c>
      <c r="V52" s="1">
        <f t="shared" si="6"/>
        <v>0</v>
      </c>
      <c r="W52" s="36">
        <f>V52</f>
        <v>0</v>
      </c>
      <c r="X52" s="37"/>
      <c r="Y52" s="38">
        <f t="shared" si="2"/>
        <v>0</v>
      </c>
      <c r="AA52" s="53" t="s">
        <v>101</v>
      </c>
      <c r="AB52" s="50">
        <v>57.5</v>
      </c>
      <c r="AC52" s="50">
        <v>57.25</v>
      </c>
      <c r="AD52" s="53"/>
      <c r="AE52" s="53"/>
      <c r="AF52" s="53"/>
      <c r="AG52" s="61">
        <f t="shared" si="11"/>
        <v>-0.25</v>
      </c>
      <c r="AI52" s="133" t="s">
        <v>101</v>
      </c>
      <c r="AJ52" s="134">
        <v>32.75</v>
      </c>
      <c r="AK52" s="134">
        <v>31</v>
      </c>
      <c r="AL52" s="134"/>
      <c r="AM52" s="53"/>
      <c r="AN52" s="53"/>
      <c r="AO52" s="61">
        <f t="shared" si="12"/>
        <v>-1.75</v>
      </c>
    </row>
    <row r="53" spans="1:41" x14ac:dyDescent="0.25">
      <c r="A53" s="43">
        <v>50</v>
      </c>
      <c r="B53" s="17" t="s">
        <v>28</v>
      </c>
      <c r="C53" s="11" t="s">
        <v>18</v>
      </c>
      <c r="D53" s="183">
        <v>146.5</v>
      </c>
      <c r="E53" s="183">
        <v>438</v>
      </c>
      <c r="F53" s="8"/>
      <c r="G53" s="19"/>
      <c r="H53" s="184">
        <v>16</v>
      </c>
      <c r="I53" s="184">
        <v>9.5</v>
      </c>
      <c r="J53" s="183">
        <v>299.5</v>
      </c>
      <c r="K53" s="183">
        <v>93</v>
      </c>
      <c r="L53" s="8"/>
      <c r="M53" s="8"/>
      <c r="N53" s="8"/>
      <c r="O53" s="19"/>
      <c r="P53" s="19"/>
      <c r="Q53" s="19">
        <v>16</v>
      </c>
      <c r="R53" s="19">
        <v>9</v>
      </c>
      <c r="S53" s="1">
        <f t="shared" si="10"/>
        <v>192.5</v>
      </c>
      <c r="T53" s="8">
        <v>142</v>
      </c>
      <c r="U53" s="1">
        <f t="shared" si="1"/>
        <v>-50.5</v>
      </c>
      <c r="V53" s="1">
        <f t="shared" si="6"/>
        <v>43.534999999999997</v>
      </c>
      <c r="W53" s="36">
        <f t="shared" si="7"/>
        <v>-6.9650000000000034</v>
      </c>
      <c r="X53" s="37">
        <v>1680</v>
      </c>
      <c r="Y53" s="38">
        <f t="shared" si="2"/>
        <v>-11701.200000000006</v>
      </c>
      <c r="AA53" s="53" t="s">
        <v>100</v>
      </c>
      <c r="AB53" s="50">
        <v>225.5</v>
      </c>
      <c r="AC53" s="50">
        <f>15*5+30+17.5+12+11+1</f>
        <v>146.5</v>
      </c>
      <c r="AD53" s="53"/>
      <c r="AE53" s="53">
        <f>2+1+2+2+1</f>
        <v>8</v>
      </c>
      <c r="AF53" s="53">
        <v>55</v>
      </c>
      <c r="AG53" s="61">
        <f t="shared" si="11"/>
        <v>-16</v>
      </c>
      <c r="AI53" s="133" t="s">
        <v>100</v>
      </c>
      <c r="AJ53" s="134">
        <v>150</v>
      </c>
      <c r="AK53" s="134">
        <v>142</v>
      </c>
      <c r="AL53" s="134"/>
      <c r="AM53" s="53"/>
      <c r="AN53" s="53"/>
      <c r="AO53" s="61">
        <f t="shared" si="12"/>
        <v>-8</v>
      </c>
    </row>
    <row r="54" spans="1:41" x14ac:dyDescent="0.25">
      <c r="B54" s="17" t="s">
        <v>28</v>
      </c>
      <c r="C54" s="11" t="s">
        <v>19</v>
      </c>
      <c r="D54" s="183">
        <v>1</v>
      </c>
      <c r="E54" s="23"/>
      <c r="F54" s="23"/>
      <c r="I54" s="184">
        <v>73.75</v>
      </c>
      <c r="J54" s="183">
        <v>2122.5</v>
      </c>
      <c r="K54" s="8"/>
      <c r="L54" s="8"/>
      <c r="M54" s="8"/>
      <c r="N54" s="8"/>
      <c r="O54" s="19"/>
      <c r="P54" s="19"/>
      <c r="Q54" s="19"/>
      <c r="R54" s="19">
        <v>93.5</v>
      </c>
      <c r="S54" s="1">
        <f t="shared" si="10"/>
        <v>-2141.25</v>
      </c>
      <c r="T54" s="8">
        <v>35.5</v>
      </c>
      <c r="U54" s="1">
        <f t="shared" si="1"/>
        <v>2176.75</v>
      </c>
      <c r="V54" s="1">
        <f t="shared" si="6"/>
        <v>0</v>
      </c>
      <c r="W54" s="36">
        <f>V54</f>
        <v>0</v>
      </c>
      <c r="X54" s="37"/>
      <c r="Y54" s="38">
        <f t="shared" si="2"/>
        <v>0</v>
      </c>
      <c r="AA54" s="53" t="s">
        <v>101</v>
      </c>
      <c r="AB54" s="50">
        <v>1.75</v>
      </c>
      <c r="AC54" s="50">
        <f>51-50</f>
        <v>1</v>
      </c>
      <c r="AD54" s="53"/>
      <c r="AE54" s="53"/>
      <c r="AF54" s="53"/>
      <c r="AG54" s="61">
        <f t="shared" si="11"/>
        <v>-0.75</v>
      </c>
      <c r="AI54" s="133" t="s">
        <v>101</v>
      </c>
      <c r="AJ54" s="134">
        <v>34.5</v>
      </c>
      <c r="AK54" s="134">
        <v>35.5</v>
      </c>
      <c r="AL54" s="134"/>
      <c r="AM54" s="53"/>
      <c r="AN54" s="53"/>
      <c r="AO54" s="61">
        <f t="shared" si="12"/>
        <v>1</v>
      </c>
    </row>
    <row r="55" spans="1:41" x14ac:dyDescent="0.25">
      <c r="A55" s="43">
        <v>50</v>
      </c>
      <c r="B55" s="17" t="s">
        <v>76</v>
      </c>
      <c r="C55" s="11" t="s">
        <v>18</v>
      </c>
      <c r="D55" s="175">
        <v>43.5</v>
      </c>
      <c r="E55" s="176">
        <v>30</v>
      </c>
      <c r="F55" s="18"/>
      <c r="G55" s="19"/>
      <c r="H55" s="19"/>
      <c r="I55" s="19"/>
      <c r="J55" s="175">
        <v>36.5</v>
      </c>
      <c r="K55" s="175">
        <v>16</v>
      </c>
      <c r="L55" s="175">
        <v>1</v>
      </c>
      <c r="M55" s="8"/>
      <c r="N55" s="8"/>
      <c r="O55" s="19"/>
      <c r="P55" s="19"/>
      <c r="Q55" s="173">
        <v>1</v>
      </c>
      <c r="R55" s="173">
        <v>1</v>
      </c>
      <c r="S55" s="1">
        <f t="shared" si="10"/>
        <v>18</v>
      </c>
      <c r="T55" s="175">
        <v>14</v>
      </c>
      <c r="U55" s="1">
        <f t="shared" si="1"/>
        <v>-4</v>
      </c>
      <c r="V55" s="1">
        <f t="shared" si="6"/>
        <v>2.4249999999999998</v>
      </c>
      <c r="W55" s="36">
        <f t="shared" si="7"/>
        <v>-1.5750000000000002</v>
      </c>
      <c r="X55" s="37">
        <v>1795</v>
      </c>
      <c r="Y55" s="38">
        <f t="shared" si="2"/>
        <v>-2827.1250000000005</v>
      </c>
      <c r="AA55" s="53" t="s">
        <v>100</v>
      </c>
      <c r="AB55" s="50">
        <v>46.5</v>
      </c>
      <c r="AC55" s="50">
        <f>43+0.5</f>
        <v>43.5</v>
      </c>
      <c r="AD55" s="53"/>
      <c r="AE55" s="53">
        <v>2</v>
      </c>
      <c r="AF55" s="53"/>
      <c r="AG55" s="61">
        <f t="shared" si="11"/>
        <v>-1</v>
      </c>
      <c r="AI55" s="133" t="s">
        <v>100</v>
      </c>
      <c r="AJ55" s="134">
        <v>22.5</v>
      </c>
      <c r="AK55" s="134">
        <v>14</v>
      </c>
      <c r="AL55" s="134">
        <v>1</v>
      </c>
      <c r="AM55" s="53">
        <v>6</v>
      </c>
      <c r="AN55" s="53"/>
      <c r="AO55" s="61">
        <f t="shared" si="12"/>
        <v>-3.5</v>
      </c>
    </row>
    <row r="56" spans="1:41" x14ac:dyDescent="0.25">
      <c r="B56" s="17" t="s">
        <v>77</v>
      </c>
      <c r="C56" s="11" t="s">
        <v>19</v>
      </c>
      <c r="D56" s="175">
        <v>31.25</v>
      </c>
      <c r="E56" s="23"/>
      <c r="F56" s="23"/>
      <c r="I56" s="19"/>
      <c r="J56" s="175">
        <v>135.5</v>
      </c>
      <c r="K56" s="8"/>
      <c r="L56" s="8"/>
      <c r="M56" s="8"/>
      <c r="N56" s="8"/>
      <c r="O56" s="19"/>
      <c r="P56" s="19"/>
      <c r="Q56" s="19"/>
      <c r="R56" s="173">
        <v>0</v>
      </c>
      <c r="S56" s="1">
        <f t="shared" si="10"/>
        <v>-104.25</v>
      </c>
      <c r="T56" s="175">
        <v>17</v>
      </c>
      <c r="U56" s="1">
        <f t="shared" si="1"/>
        <v>121.25</v>
      </c>
      <c r="V56" s="1">
        <f t="shared" si="6"/>
        <v>0</v>
      </c>
      <c r="W56" s="36">
        <f>V56</f>
        <v>0</v>
      </c>
      <c r="X56" s="37"/>
      <c r="Y56" s="38">
        <f t="shared" si="2"/>
        <v>0</v>
      </c>
      <c r="AA56" s="53" t="s">
        <v>101</v>
      </c>
      <c r="AB56" s="50">
        <v>26.5</v>
      </c>
      <c r="AC56" s="50">
        <f>56.25-25</f>
        <v>31.25</v>
      </c>
      <c r="AD56" s="53"/>
      <c r="AE56" s="53"/>
      <c r="AF56" s="53"/>
      <c r="AG56" s="61">
        <f t="shared" si="11"/>
        <v>4.75</v>
      </c>
      <c r="AI56" s="133" t="s">
        <v>101</v>
      </c>
      <c r="AJ56" s="134">
        <v>20.75</v>
      </c>
      <c r="AK56" s="134">
        <v>17</v>
      </c>
      <c r="AL56" s="134"/>
      <c r="AM56" s="53"/>
      <c r="AN56" s="53"/>
      <c r="AO56" s="61">
        <f t="shared" si="12"/>
        <v>-3.75</v>
      </c>
    </row>
    <row r="57" spans="1:41" x14ac:dyDescent="0.25">
      <c r="A57" s="43">
        <v>50</v>
      </c>
      <c r="B57" s="17" t="s">
        <v>29</v>
      </c>
      <c r="C57" s="11" t="s">
        <v>18</v>
      </c>
      <c r="D57" s="165">
        <v>54.5</v>
      </c>
      <c r="E57" s="166">
        <v>75</v>
      </c>
      <c r="F57" s="19"/>
      <c r="G57" s="19"/>
      <c r="H57" s="166"/>
      <c r="I57" s="166">
        <v>2.5</v>
      </c>
      <c r="J57" s="165">
        <v>62.5</v>
      </c>
      <c r="K57" s="165">
        <v>21</v>
      </c>
      <c r="L57" s="165"/>
      <c r="M57" s="8">
        <v>1</v>
      </c>
      <c r="N57" s="8"/>
      <c r="O57" s="19"/>
      <c r="P57" s="19"/>
      <c r="Q57" s="166">
        <v>1</v>
      </c>
      <c r="R57" s="166">
        <v>4</v>
      </c>
      <c r="S57" s="1">
        <f t="shared" si="10"/>
        <v>42.5</v>
      </c>
      <c r="T57" s="165">
        <v>40</v>
      </c>
      <c r="U57" s="1">
        <f t="shared" si="1"/>
        <v>-2.5</v>
      </c>
      <c r="V57" s="1">
        <f t="shared" si="6"/>
        <v>7.01</v>
      </c>
      <c r="W57" s="36">
        <f t="shared" si="7"/>
        <v>4.51</v>
      </c>
      <c r="X57" s="37">
        <v>1740</v>
      </c>
      <c r="Y57" s="38">
        <f t="shared" si="2"/>
        <v>7847.4</v>
      </c>
      <c r="AA57" s="53" t="s">
        <v>100</v>
      </c>
      <c r="AB57" s="50">
        <v>59.5</v>
      </c>
      <c r="AC57" s="50">
        <f>24+30.5</f>
        <v>54.5</v>
      </c>
      <c r="AD57" s="50"/>
      <c r="AE57" s="53">
        <v>4</v>
      </c>
      <c r="AF57" s="53"/>
      <c r="AG57" s="61">
        <f t="shared" si="11"/>
        <v>-1</v>
      </c>
      <c r="AI57" s="133" t="s">
        <v>100</v>
      </c>
      <c r="AJ57" s="134">
        <v>40.5</v>
      </c>
      <c r="AK57" s="134">
        <v>40</v>
      </c>
      <c r="AL57" s="50"/>
      <c r="AM57" s="53">
        <v>0</v>
      </c>
      <c r="AN57" s="53"/>
      <c r="AO57" s="61">
        <f t="shared" si="12"/>
        <v>-0.5</v>
      </c>
    </row>
    <row r="58" spans="1:41" x14ac:dyDescent="0.25">
      <c r="B58" s="17" t="s">
        <v>29</v>
      </c>
      <c r="C58" s="11" t="s">
        <v>19</v>
      </c>
      <c r="D58" s="165">
        <v>70</v>
      </c>
      <c r="E58" s="19"/>
      <c r="F58" s="19"/>
      <c r="G58" s="19"/>
      <c r="H58" s="19"/>
      <c r="I58" s="166">
        <v>22</v>
      </c>
      <c r="J58" s="165">
        <v>394.5</v>
      </c>
      <c r="K58" s="8"/>
      <c r="L58" s="8"/>
      <c r="M58" s="8"/>
      <c r="N58" s="8"/>
      <c r="O58" s="19"/>
      <c r="P58" s="19"/>
      <c r="Q58" s="19"/>
      <c r="R58" s="166">
        <v>7</v>
      </c>
      <c r="S58" s="1">
        <f t="shared" si="10"/>
        <v>-309.5</v>
      </c>
      <c r="T58" s="165">
        <v>41</v>
      </c>
      <c r="U58" s="1">
        <f t="shared" si="1"/>
        <v>350.5</v>
      </c>
      <c r="V58" s="1">
        <f t="shared" si="6"/>
        <v>0</v>
      </c>
      <c r="W58" s="36">
        <f>V58</f>
        <v>0</v>
      </c>
      <c r="X58" s="37"/>
      <c r="Y58" s="38">
        <f t="shared" si="2"/>
        <v>0</v>
      </c>
      <c r="AA58" s="53" t="s">
        <v>101</v>
      </c>
      <c r="AB58" s="50">
        <v>70.5</v>
      </c>
      <c r="AC58" s="50">
        <f>58+12</f>
        <v>70</v>
      </c>
      <c r="AD58" s="50"/>
      <c r="AE58" s="53"/>
      <c r="AF58" s="53"/>
      <c r="AG58" s="61">
        <f t="shared" si="11"/>
        <v>-0.5</v>
      </c>
      <c r="AI58" s="133" t="s">
        <v>101</v>
      </c>
      <c r="AJ58" s="134">
        <v>41</v>
      </c>
      <c r="AK58" s="134">
        <v>41</v>
      </c>
      <c r="AL58" s="50"/>
      <c r="AM58" s="53"/>
      <c r="AN58" s="53"/>
      <c r="AO58" s="61">
        <f t="shared" si="12"/>
        <v>0</v>
      </c>
    </row>
    <row r="59" spans="1:41" x14ac:dyDescent="0.25">
      <c r="A59" s="43">
        <v>50</v>
      </c>
      <c r="B59" s="90" t="s">
        <v>78</v>
      </c>
      <c r="C59" s="11" t="s">
        <v>18</v>
      </c>
      <c r="D59" s="183">
        <v>46</v>
      </c>
      <c r="E59" s="183">
        <v>150</v>
      </c>
      <c r="F59" s="8"/>
      <c r="G59" s="19"/>
      <c r="H59" s="19">
        <v>8</v>
      </c>
      <c r="I59" s="184">
        <v>5.5</v>
      </c>
      <c r="J59" s="183">
        <v>90.5</v>
      </c>
      <c r="K59" s="183">
        <v>36</v>
      </c>
      <c r="L59" s="183">
        <v>1</v>
      </c>
      <c r="M59" s="8"/>
      <c r="N59" s="8"/>
      <c r="O59" s="19"/>
      <c r="P59" s="19"/>
      <c r="Q59" s="184">
        <v>9</v>
      </c>
      <c r="R59" s="184">
        <v>1</v>
      </c>
      <c r="S59" s="1">
        <f t="shared" si="10"/>
        <v>72</v>
      </c>
      <c r="T59" s="183">
        <v>60</v>
      </c>
      <c r="U59" s="1">
        <f t="shared" si="1"/>
        <v>-12</v>
      </c>
      <c r="V59" s="1">
        <f t="shared" si="6"/>
        <v>11.67</v>
      </c>
      <c r="W59" s="36">
        <f t="shared" si="7"/>
        <v>-0.33000000000000007</v>
      </c>
      <c r="X59" s="37">
        <v>1935</v>
      </c>
      <c r="Y59" s="38">
        <f t="shared" si="2"/>
        <v>-638.55000000000018</v>
      </c>
      <c r="AA59" s="53" t="s">
        <v>100</v>
      </c>
      <c r="AB59" s="50">
        <v>58</v>
      </c>
      <c r="AC59" s="50">
        <f>18+27+1</f>
        <v>46</v>
      </c>
      <c r="AD59" s="53"/>
      <c r="AE59" s="53">
        <v>3</v>
      </c>
      <c r="AF59" s="53"/>
      <c r="AG59" s="61">
        <f t="shared" si="11"/>
        <v>-9</v>
      </c>
      <c r="AI59" s="133" t="s">
        <v>100</v>
      </c>
      <c r="AJ59" s="134">
        <v>65</v>
      </c>
      <c r="AK59" s="134">
        <v>60</v>
      </c>
      <c r="AL59" s="134"/>
      <c r="AM59" s="53">
        <v>4</v>
      </c>
      <c r="AN59" s="53"/>
      <c r="AO59" s="61">
        <f t="shared" si="12"/>
        <v>-1</v>
      </c>
    </row>
    <row r="60" spans="1:41" x14ac:dyDescent="0.25">
      <c r="B60" s="90" t="s">
        <v>79</v>
      </c>
      <c r="C60" s="11" t="s">
        <v>19</v>
      </c>
      <c r="D60" s="183">
        <v>62</v>
      </c>
      <c r="E60" s="18"/>
      <c r="F60" s="18"/>
      <c r="G60" s="19"/>
      <c r="H60" s="19"/>
      <c r="I60" s="184">
        <v>23</v>
      </c>
      <c r="J60" s="183">
        <v>629.25</v>
      </c>
      <c r="K60" s="8"/>
      <c r="L60" s="8"/>
      <c r="M60" s="8"/>
      <c r="N60" s="8"/>
      <c r="O60" s="19"/>
      <c r="P60" s="19"/>
      <c r="Q60" s="19"/>
      <c r="R60" s="184">
        <v>29</v>
      </c>
      <c r="S60" s="1">
        <f t="shared" si="10"/>
        <v>-573.25</v>
      </c>
      <c r="T60" s="183">
        <v>10.25</v>
      </c>
      <c r="U60" s="1">
        <f t="shared" si="1"/>
        <v>583.5</v>
      </c>
      <c r="V60" s="1">
        <f t="shared" si="6"/>
        <v>0</v>
      </c>
      <c r="W60" s="36">
        <f>V60</f>
        <v>0</v>
      </c>
      <c r="X60" s="37"/>
      <c r="Y60" s="38">
        <f t="shared" si="2"/>
        <v>0</v>
      </c>
      <c r="AA60" s="53" t="s">
        <v>101</v>
      </c>
      <c r="AB60" s="50">
        <v>62.5</v>
      </c>
      <c r="AC60" s="50">
        <f>14+48</f>
        <v>62</v>
      </c>
      <c r="AD60" s="53"/>
      <c r="AE60" s="53"/>
      <c r="AF60" s="53"/>
      <c r="AG60" s="61">
        <f t="shared" si="11"/>
        <v>-0.5</v>
      </c>
      <c r="AI60" s="133" t="s">
        <v>101</v>
      </c>
      <c r="AJ60" s="134">
        <v>27.25</v>
      </c>
      <c r="AK60" s="134">
        <v>10.25</v>
      </c>
      <c r="AL60" s="134"/>
      <c r="AM60" s="53"/>
      <c r="AN60" s="53"/>
      <c r="AO60" s="61">
        <f t="shared" si="12"/>
        <v>-17</v>
      </c>
    </row>
    <row r="61" spans="1:41" x14ac:dyDescent="0.25">
      <c r="A61" s="43">
        <v>50</v>
      </c>
      <c r="B61" s="90" t="s">
        <v>30</v>
      </c>
      <c r="C61" s="11" t="s">
        <v>18</v>
      </c>
      <c r="D61" s="163">
        <v>106</v>
      </c>
      <c r="E61" s="162">
        <v>135</v>
      </c>
      <c r="F61" s="19"/>
      <c r="G61" s="19"/>
      <c r="H61" s="162"/>
      <c r="I61" s="162">
        <v>10.5</v>
      </c>
      <c r="J61" s="164">
        <v>121.5</v>
      </c>
      <c r="K61" s="164">
        <v>32</v>
      </c>
      <c r="L61" s="164"/>
      <c r="M61" s="8"/>
      <c r="N61" s="8"/>
      <c r="O61" s="19"/>
      <c r="P61" s="19"/>
      <c r="Q61" s="162">
        <v>3.5</v>
      </c>
      <c r="R61" s="162">
        <v>1.5</v>
      </c>
      <c r="S61" s="1">
        <f t="shared" si="10"/>
        <v>93</v>
      </c>
      <c r="T61" s="163">
        <v>70</v>
      </c>
      <c r="U61" s="35">
        <f t="shared" si="1"/>
        <v>-23</v>
      </c>
      <c r="V61" s="35">
        <f t="shared" si="6"/>
        <v>26.12</v>
      </c>
      <c r="W61" s="36">
        <f>U61+V61</f>
        <v>3.120000000000001</v>
      </c>
      <c r="X61" s="37">
        <v>1870</v>
      </c>
      <c r="Y61" s="38">
        <f t="shared" si="2"/>
        <v>5834.4000000000015</v>
      </c>
      <c r="AA61" s="53" t="s">
        <v>101</v>
      </c>
      <c r="AB61" s="50">
        <v>9</v>
      </c>
      <c r="AC61" s="50">
        <f>55.25-50</f>
        <v>5.25</v>
      </c>
      <c r="AD61" s="50"/>
      <c r="AE61" s="53"/>
      <c r="AF61" s="53"/>
      <c r="AG61" s="61">
        <f t="shared" si="11"/>
        <v>-3.75</v>
      </c>
      <c r="AI61" s="133" t="s">
        <v>101</v>
      </c>
      <c r="AJ61" s="134">
        <v>33.25</v>
      </c>
      <c r="AK61" s="134">
        <v>35.5</v>
      </c>
      <c r="AL61" s="134"/>
      <c r="AM61" s="53"/>
      <c r="AN61" s="53"/>
      <c r="AO61" s="61">
        <f t="shared" si="12"/>
        <v>2.25</v>
      </c>
    </row>
    <row r="62" spans="1:41" x14ac:dyDescent="0.25">
      <c r="B62" s="17" t="s">
        <v>30</v>
      </c>
      <c r="C62" s="11" t="s">
        <v>19</v>
      </c>
      <c r="D62" s="164">
        <v>5.25</v>
      </c>
      <c r="I62" s="162">
        <v>21.5</v>
      </c>
      <c r="J62" s="164">
        <v>1225.5</v>
      </c>
      <c r="K62" s="8"/>
      <c r="L62" s="8"/>
      <c r="M62" s="8"/>
      <c r="N62" s="8"/>
      <c r="O62" s="19"/>
      <c r="P62" s="19"/>
      <c r="Q62" s="162">
        <v>3.75</v>
      </c>
      <c r="R62" s="162">
        <v>68</v>
      </c>
      <c r="S62" s="1">
        <f t="shared" si="10"/>
        <v>-1270.5</v>
      </c>
      <c r="T62" s="164">
        <v>35.5</v>
      </c>
      <c r="U62" s="1">
        <f t="shared" si="1"/>
        <v>1306</v>
      </c>
      <c r="V62" s="1">
        <f t="shared" si="6"/>
        <v>0</v>
      </c>
      <c r="W62" s="36">
        <f>V62</f>
        <v>0</v>
      </c>
      <c r="X62" s="37"/>
      <c r="Y62" s="38">
        <f t="shared" si="2"/>
        <v>0</v>
      </c>
      <c r="AA62" s="53" t="s">
        <v>100</v>
      </c>
      <c r="AB62" s="50">
        <v>140.5</v>
      </c>
      <c r="AC62" s="50">
        <f>23+45+37+1</f>
        <v>106</v>
      </c>
      <c r="AD62" s="50"/>
      <c r="AE62" s="53">
        <v>1</v>
      </c>
      <c r="AF62" s="53">
        <v>30</v>
      </c>
      <c r="AG62" s="61">
        <f t="shared" si="11"/>
        <v>-3.5</v>
      </c>
      <c r="AI62" s="133" t="s">
        <v>100</v>
      </c>
      <c r="AJ62" s="134">
        <v>70.5</v>
      </c>
      <c r="AK62" s="134">
        <v>70</v>
      </c>
      <c r="AL62" s="134"/>
      <c r="AM62" s="53"/>
      <c r="AN62" s="53"/>
      <c r="AO62" s="61">
        <f t="shared" si="12"/>
        <v>-0.5</v>
      </c>
    </row>
    <row r="63" spans="1:41" hidden="1" x14ac:dyDescent="0.25">
      <c r="A63" s="43">
        <v>50</v>
      </c>
      <c r="B63" s="17" t="s">
        <v>38</v>
      </c>
      <c r="C63" s="11" t="s">
        <v>18</v>
      </c>
      <c r="D63" s="8"/>
      <c r="E63" s="20"/>
      <c r="F63" s="20"/>
      <c r="G63" s="19"/>
      <c r="H63" s="19"/>
      <c r="I63" s="19"/>
      <c r="J63" s="8"/>
      <c r="K63" s="8"/>
      <c r="L63" s="8"/>
      <c r="M63" s="8"/>
      <c r="N63" s="8"/>
      <c r="O63" s="19"/>
      <c r="P63" s="19"/>
      <c r="Q63" s="19"/>
      <c r="R63" s="19"/>
      <c r="S63" s="1">
        <f t="shared" si="10"/>
        <v>0</v>
      </c>
      <c r="T63" s="8"/>
      <c r="U63" s="1">
        <f t="shared" si="1"/>
        <v>0</v>
      </c>
      <c r="V63" s="1">
        <f t="shared" si="6"/>
        <v>0</v>
      </c>
      <c r="W63" s="36">
        <f t="shared" si="7"/>
        <v>0</v>
      </c>
      <c r="X63" s="37"/>
      <c r="Y63" s="38">
        <f t="shared" si="2"/>
        <v>0</v>
      </c>
    </row>
    <row r="64" spans="1:41" hidden="1" x14ac:dyDescent="0.25">
      <c r="B64" s="17" t="s">
        <v>38</v>
      </c>
      <c r="C64" s="11" t="s">
        <v>19</v>
      </c>
      <c r="D64" s="8"/>
      <c r="E64" s="18"/>
      <c r="F64" s="18"/>
      <c r="G64" s="19"/>
      <c r="H64" s="19"/>
      <c r="I64" s="19"/>
      <c r="J64" s="24"/>
      <c r="K64" s="24"/>
      <c r="L64" s="24"/>
      <c r="M64" s="24"/>
      <c r="N64" s="24"/>
      <c r="O64" s="19"/>
      <c r="P64" s="19"/>
      <c r="Q64" s="19"/>
      <c r="R64" s="19"/>
      <c r="S64" s="1">
        <f t="shared" si="10"/>
        <v>0</v>
      </c>
      <c r="T64" s="8"/>
      <c r="U64" s="1">
        <f t="shared" si="1"/>
        <v>0</v>
      </c>
      <c r="V64" s="1">
        <f t="shared" si="6"/>
        <v>0</v>
      </c>
      <c r="W64" s="36">
        <f>V64</f>
        <v>0</v>
      </c>
      <c r="X64" s="37"/>
      <c r="Y64" s="38">
        <f t="shared" si="2"/>
        <v>0</v>
      </c>
    </row>
    <row r="65" spans="1:41" hidden="1" x14ac:dyDescent="0.25">
      <c r="A65" s="43">
        <v>50</v>
      </c>
      <c r="B65" s="17" t="s">
        <v>50</v>
      </c>
      <c r="C65" s="11" t="s">
        <v>18</v>
      </c>
      <c r="D65" s="8"/>
      <c r="E65" s="18"/>
      <c r="F65" s="18"/>
      <c r="G65" s="19"/>
      <c r="H65" s="19"/>
      <c r="I65" s="19"/>
      <c r="J65" s="8"/>
      <c r="K65" s="8"/>
      <c r="L65" s="8"/>
      <c r="M65" s="8"/>
      <c r="N65" s="8"/>
      <c r="O65" s="19"/>
      <c r="P65" s="19"/>
      <c r="Q65" s="19"/>
      <c r="R65" s="19"/>
      <c r="S65" s="1">
        <f t="shared" si="10"/>
        <v>0</v>
      </c>
      <c r="T65" s="8"/>
      <c r="U65" s="1">
        <f t="shared" si="1"/>
        <v>0</v>
      </c>
      <c r="V65" s="1">
        <f t="shared" si="6"/>
        <v>0</v>
      </c>
      <c r="W65" s="36">
        <f t="shared" si="7"/>
        <v>0</v>
      </c>
      <c r="X65" s="37"/>
      <c r="Y65" s="38">
        <f t="shared" si="2"/>
        <v>0</v>
      </c>
    </row>
    <row r="66" spans="1:41" hidden="1" x14ac:dyDescent="0.25">
      <c r="B66" s="17" t="s">
        <v>50</v>
      </c>
      <c r="C66" s="11" t="s">
        <v>19</v>
      </c>
      <c r="D66" s="8"/>
      <c r="E66" s="18"/>
      <c r="F66" s="18"/>
      <c r="G66" s="19"/>
      <c r="H66" s="19"/>
      <c r="I66" s="19"/>
      <c r="J66" s="8"/>
      <c r="K66" s="8"/>
      <c r="L66" s="8"/>
      <c r="M66" s="8"/>
      <c r="N66" s="8"/>
      <c r="O66" s="19"/>
      <c r="P66" s="19"/>
      <c r="Q66" s="19"/>
      <c r="R66" s="19"/>
      <c r="S66" s="1">
        <f t="shared" si="10"/>
        <v>0</v>
      </c>
      <c r="T66" s="8"/>
      <c r="U66" s="1">
        <f t="shared" si="1"/>
        <v>0</v>
      </c>
      <c r="V66" s="1">
        <f t="shared" si="6"/>
        <v>0</v>
      </c>
      <c r="W66" s="36">
        <f>V66</f>
        <v>0</v>
      </c>
      <c r="X66" s="37"/>
      <c r="Y66" s="38">
        <f t="shared" si="2"/>
        <v>0</v>
      </c>
    </row>
    <row r="67" spans="1:41" hidden="1" x14ac:dyDescent="0.25">
      <c r="A67" s="43">
        <v>50</v>
      </c>
      <c r="B67" s="17" t="s">
        <v>51</v>
      </c>
      <c r="C67" s="11" t="s">
        <v>18</v>
      </c>
      <c r="D67" s="8"/>
      <c r="E67" s="18"/>
      <c r="F67" s="18"/>
      <c r="G67" s="19"/>
      <c r="H67" s="19"/>
      <c r="I67" s="19"/>
      <c r="J67" s="8"/>
      <c r="K67" s="8"/>
      <c r="L67" s="8"/>
      <c r="M67" s="8"/>
      <c r="N67" s="8"/>
      <c r="O67" s="19"/>
      <c r="P67" s="19"/>
      <c r="Q67" s="19"/>
      <c r="R67" s="19"/>
      <c r="S67" s="1">
        <f t="shared" ref="S67:S98" si="13">SUM(D67:I67)-SUM(J67:R67)</f>
        <v>0</v>
      </c>
      <c r="T67" s="8"/>
      <c r="U67" s="1">
        <f t="shared" ref="U67:U110" si="14">T67-S67</f>
        <v>0</v>
      </c>
      <c r="V67" s="1">
        <f t="shared" si="6"/>
        <v>0</v>
      </c>
      <c r="W67" s="36">
        <f t="shared" si="7"/>
        <v>0</v>
      </c>
      <c r="X67" s="37"/>
      <c r="Y67" s="38">
        <f t="shared" si="2"/>
        <v>0</v>
      </c>
    </row>
    <row r="68" spans="1:41" hidden="1" x14ac:dyDescent="0.25">
      <c r="B68" s="17" t="s">
        <v>51</v>
      </c>
      <c r="C68" s="11" t="s">
        <v>19</v>
      </c>
      <c r="D68" s="8"/>
      <c r="E68" s="18"/>
      <c r="F68" s="18"/>
      <c r="G68" s="19"/>
      <c r="H68" s="19"/>
      <c r="I68" s="19"/>
      <c r="J68" s="8"/>
      <c r="K68" s="8"/>
      <c r="L68" s="8"/>
      <c r="M68" s="8"/>
      <c r="N68" s="8"/>
      <c r="O68" s="19"/>
      <c r="P68" s="19"/>
      <c r="Q68" s="19"/>
      <c r="R68" s="19"/>
      <c r="S68" s="1">
        <f t="shared" si="13"/>
        <v>0</v>
      </c>
      <c r="T68" s="8"/>
      <c r="U68" s="1">
        <f t="shared" si="14"/>
        <v>0</v>
      </c>
      <c r="V68" s="1">
        <f t="shared" si="6"/>
        <v>0</v>
      </c>
      <c r="W68" s="36">
        <f>V68</f>
        <v>0</v>
      </c>
      <c r="X68" s="37"/>
      <c r="Y68" s="38">
        <f t="shared" si="2"/>
        <v>0</v>
      </c>
    </row>
    <row r="69" spans="1:41" hidden="1" x14ac:dyDescent="0.25">
      <c r="A69" s="43">
        <v>50</v>
      </c>
      <c r="B69" s="17" t="s">
        <v>52</v>
      </c>
      <c r="C69" s="11" t="s">
        <v>18</v>
      </c>
      <c r="D69" s="8"/>
      <c r="E69" s="18"/>
      <c r="F69" s="18"/>
      <c r="G69" s="19"/>
      <c r="H69" s="19"/>
      <c r="I69" s="19"/>
      <c r="J69" s="8"/>
      <c r="K69" s="8"/>
      <c r="L69" s="8"/>
      <c r="M69" s="8"/>
      <c r="N69" s="8"/>
      <c r="O69" s="19"/>
      <c r="P69" s="19"/>
      <c r="Q69" s="19"/>
      <c r="R69" s="19"/>
      <c r="S69" s="1">
        <f t="shared" si="13"/>
        <v>0</v>
      </c>
      <c r="T69" s="8"/>
      <c r="U69" s="1">
        <f t="shared" si="14"/>
        <v>0</v>
      </c>
      <c r="V69" s="1">
        <f t="shared" si="6"/>
        <v>0</v>
      </c>
      <c r="W69" s="36">
        <f t="shared" si="7"/>
        <v>0</v>
      </c>
      <c r="X69" s="37"/>
      <c r="Y69" s="38">
        <f t="shared" si="2"/>
        <v>0</v>
      </c>
    </row>
    <row r="70" spans="1:41" hidden="1" x14ac:dyDescent="0.25">
      <c r="B70" s="17" t="s">
        <v>52</v>
      </c>
      <c r="C70" s="11" t="s">
        <v>19</v>
      </c>
      <c r="D70" s="8"/>
      <c r="E70" s="18"/>
      <c r="F70" s="18"/>
      <c r="G70" s="19"/>
      <c r="H70" s="19"/>
      <c r="I70" s="19"/>
      <c r="J70" s="8"/>
      <c r="K70" s="8"/>
      <c r="L70" s="8"/>
      <c r="M70" s="8"/>
      <c r="N70" s="8"/>
      <c r="O70" s="19"/>
      <c r="P70" s="19"/>
      <c r="Q70" s="19"/>
      <c r="R70" s="19"/>
      <c r="S70" s="1">
        <f t="shared" si="13"/>
        <v>0</v>
      </c>
      <c r="T70" s="8"/>
      <c r="U70" s="1">
        <f t="shared" si="14"/>
        <v>0</v>
      </c>
      <c r="V70" s="1">
        <f t="shared" si="6"/>
        <v>0</v>
      </c>
      <c r="W70" s="36">
        <f>V70</f>
        <v>0</v>
      </c>
      <c r="X70" s="37"/>
      <c r="Y70" s="38">
        <f t="shared" ref="Y70:Y110" si="15">X70*W70</f>
        <v>0</v>
      </c>
    </row>
    <row r="71" spans="1:41" hidden="1" x14ac:dyDescent="0.25">
      <c r="A71" s="43">
        <v>50</v>
      </c>
      <c r="B71" s="17" t="s">
        <v>40</v>
      </c>
      <c r="C71" s="11" t="s">
        <v>18</v>
      </c>
      <c r="D71" s="8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">
        <f t="shared" si="13"/>
        <v>0</v>
      </c>
      <c r="T71" s="8"/>
      <c r="U71" s="1">
        <f t="shared" si="14"/>
        <v>0</v>
      </c>
      <c r="V71" s="1">
        <f t="shared" si="6"/>
        <v>0</v>
      </c>
      <c r="W71" s="36">
        <f t="shared" ref="W71:W109" si="16">U71+V71</f>
        <v>0</v>
      </c>
      <c r="X71" s="37"/>
      <c r="Y71" s="38">
        <f t="shared" si="15"/>
        <v>0</v>
      </c>
    </row>
    <row r="72" spans="1:41" hidden="1" x14ac:dyDescent="0.25">
      <c r="B72" s="17" t="s">
        <v>40</v>
      </c>
      <c r="C72" s="11" t="s">
        <v>19</v>
      </c>
      <c r="D72" s="8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">
        <f t="shared" si="13"/>
        <v>0</v>
      </c>
      <c r="T72" s="8"/>
      <c r="U72" s="1">
        <f>T72-S72</f>
        <v>0</v>
      </c>
      <c r="V72" s="1">
        <f t="shared" si="6"/>
        <v>0</v>
      </c>
      <c r="W72" s="36">
        <f>V72</f>
        <v>0</v>
      </c>
      <c r="X72" s="37"/>
      <c r="Y72" s="38">
        <f t="shared" si="15"/>
        <v>0</v>
      </c>
    </row>
    <row r="73" spans="1:41" hidden="1" x14ac:dyDescent="0.25">
      <c r="A73" s="43">
        <v>50</v>
      </c>
      <c r="B73" s="17" t="s">
        <v>68</v>
      </c>
      <c r="C73" s="11" t="s">
        <v>18</v>
      </c>
      <c r="D73" s="62">
        <v>0</v>
      </c>
      <c r="E73" s="19"/>
      <c r="F73" s="19"/>
      <c r="G73" s="19"/>
      <c r="H73" s="19"/>
      <c r="I73" s="19"/>
      <c r="J73" s="8"/>
      <c r="K73" s="8"/>
      <c r="L73" s="8"/>
      <c r="M73" s="8"/>
      <c r="N73" s="8"/>
      <c r="O73" s="19"/>
      <c r="P73" s="19"/>
      <c r="Q73" s="19"/>
      <c r="R73" s="19"/>
      <c r="S73" s="1">
        <f t="shared" si="13"/>
        <v>0</v>
      </c>
      <c r="T73" s="62"/>
      <c r="U73" s="1">
        <f>T73-S73</f>
        <v>0</v>
      </c>
      <c r="V73" s="1">
        <f t="shared" ref="V73:V99" si="17">IFERROR(U74/A73,0)</f>
        <v>0</v>
      </c>
      <c r="W73" s="36">
        <f>V73</f>
        <v>0</v>
      </c>
      <c r="X73" s="37"/>
      <c r="Y73" s="38">
        <f t="shared" si="15"/>
        <v>0</v>
      </c>
    </row>
    <row r="74" spans="1:41" hidden="1" x14ac:dyDescent="0.25">
      <c r="B74" s="17" t="s">
        <v>42</v>
      </c>
      <c r="C74" s="11" t="s">
        <v>19</v>
      </c>
      <c r="D74" s="8"/>
      <c r="E74" s="19"/>
      <c r="F74" s="19"/>
      <c r="G74" s="19"/>
      <c r="H74" s="19"/>
      <c r="I74" s="19"/>
      <c r="J74" s="8"/>
      <c r="K74" s="8"/>
      <c r="L74" s="8"/>
      <c r="M74" s="8"/>
      <c r="N74" s="8"/>
      <c r="O74" s="19"/>
      <c r="P74" s="19"/>
      <c r="Q74" s="19"/>
      <c r="R74" s="19"/>
      <c r="S74" s="1">
        <f t="shared" si="13"/>
        <v>0</v>
      </c>
      <c r="T74" s="8"/>
      <c r="U74" s="1">
        <f t="shared" ref="U74" si="18">T74-S74</f>
        <v>0</v>
      </c>
      <c r="V74" s="1">
        <f t="shared" si="17"/>
        <v>0</v>
      </c>
      <c r="W74" s="36">
        <f>V74</f>
        <v>0</v>
      </c>
      <c r="X74" s="37"/>
      <c r="Y74" s="38">
        <f t="shared" si="15"/>
        <v>0</v>
      </c>
    </row>
    <row r="75" spans="1:41" hidden="1" x14ac:dyDescent="0.25">
      <c r="A75" s="43">
        <v>50</v>
      </c>
      <c r="B75" s="17" t="s">
        <v>39</v>
      </c>
      <c r="C75" s="11" t="s">
        <v>18</v>
      </c>
      <c r="D75" s="8"/>
      <c r="E75" s="19"/>
      <c r="F75" s="19"/>
      <c r="G75" s="19"/>
      <c r="H75" s="19"/>
      <c r="I75" s="19"/>
      <c r="J75" s="10"/>
      <c r="K75" s="10"/>
      <c r="L75" s="10"/>
      <c r="M75" s="10"/>
      <c r="N75" s="10"/>
      <c r="O75" s="19"/>
      <c r="P75" s="19"/>
      <c r="Q75" s="19"/>
      <c r="R75" s="19"/>
      <c r="S75" s="1">
        <f t="shared" si="13"/>
        <v>0</v>
      </c>
      <c r="T75" s="8"/>
      <c r="U75" s="1">
        <f t="shared" si="14"/>
        <v>0</v>
      </c>
      <c r="V75" s="1">
        <f t="shared" si="17"/>
        <v>0</v>
      </c>
      <c r="W75" s="36">
        <f t="shared" si="16"/>
        <v>0</v>
      </c>
      <c r="X75" s="37"/>
      <c r="Y75" s="38">
        <f t="shared" si="15"/>
        <v>0</v>
      </c>
    </row>
    <row r="76" spans="1:41" hidden="1" x14ac:dyDescent="0.25">
      <c r="B76" s="17" t="s">
        <v>39</v>
      </c>
      <c r="C76" s="11" t="s">
        <v>19</v>
      </c>
      <c r="D76" s="8"/>
      <c r="E76" s="19"/>
      <c r="F76" s="19"/>
      <c r="G76" s="19"/>
      <c r="H76" s="19"/>
      <c r="I76" s="19"/>
      <c r="J76" s="26"/>
      <c r="K76" s="26"/>
      <c r="L76" s="26"/>
      <c r="M76" s="26"/>
      <c r="N76" s="26"/>
      <c r="O76" s="19"/>
      <c r="P76" s="19"/>
      <c r="Q76" s="19"/>
      <c r="R76" s="19"/>
      <c r="S76" s="1">
        <f t="shared" si="13"/>
        <v>0</v>
      </c>
      <c r="T76" s="8"/>
      <c r="U76" s="1">
        <f t="shared" si="14"/>
        <v>0</v>
      </c>
      <c r="V76" s="1">
        <f t="shared" si="17"/>
        <v>0</v>
      </c>
      <c r="W76" s="36">
        <f>V76</f>
        <v>0</v>
      </c>
      <c r="X76" s="37"/>
      <c r="Y76" s="38">
        <f t="shared" si="15"/>
        <v>0</v>
      </c>
    </row>
    <row r="77" spans="1:41" hidden="1" x14ac:dyDescent="0.25">
      <c r="A77" s="43">
        <v>50</v>
      </c>
      <c r="B77" s="17" t="s">
        <v>41</v>
      </c>
      <c r="C77" s="11" t="s">
        <v>18</v>
      </c>
      <c r="D77" s="8"/>
      <c r="E77" s="19"/>
      <c r="F77" s="19"/>
      <c r="G77" s="19"/>
      <c r="H77" s="19"/>
      <c r="I77" s="19"/>
      <c r="J77" s="8"/>
      <c r="K77" s="8"/>
      <c r="L77" s="8"/>
      <c r="M77" s="8"/>
      <c r="N77" s="8"/>
      <c r="O77" s="19"/>
      <c r="P77" s="19"/>
      <c r="Q77" s="19"/>
      <c r="R77" s="19"/>
      <c r="S77" s="1">
        <f t="shared" si="13"/>
        <v>0</v>
      </c>
      <c r="T77" s="8"/>
      <c r="U77" s="1">
        <f t="shared" si="14"/>
        <v>0</v>
      </c>
      <c r="V77" s="1">
        <f t="shared" si="17"/>
        <v>0</v>
      </c>
      <c r="W77" s="36">
        <f t="shared" si="16"/>
        <v>0</v>
      </c>
      <c r="X77" s="37"/>
      <c r="Y77" s="38">
        <f t="shared" si="15"/>
        <v>0</v>
      </c>
    </row>
    <row r="78" spans="1:41" hidden="1" x14ac:dyDescent="0.25">
      <c r="B78" s="17" t="s">
        <v>41</v>
      </c>
      <c r="C78" s="11" t="s">
        <v>19</v>
      </c>
      <c r="D78" s="8"/>
      <c r="E78" s="19"/>
      <c r="F78" s="19"/>
      <c r="G78" s="19"/>
      <c r="H78" s="19"/>
      <c r="I78" s="19"/>
      <c r="J78" s="8"/>
      <c r="K78" s="8"/>
      <c r="L78" s="8"/>
      <c r="M78" s="8"/>
      <c r="N78" s="8"/>
      <c r="O78" s="19"/>
      <c r="P78" s="19"/>
      <c r="Q78" s="19"/>
      <c r="R78" s="19"/>
      <c r="S78" s="1">
        <f t="shared" si="13"/>
        <v>0</v>
      </c>
      <c r="T78" s="8"/>
      <c r="U78" s="1">
        <f t="shared" si="14"/>
        <v>0</v>
      </c>
      <c r="V78" s="1">
        <f t="shared" si="17"/>
        <v>0</v>
      </c>
      <c r="W78" s="36">
        <f>V78</f>
        <v>0</v>
      </c>
      <c r="X78" s="37"/>
      <c r="Y78" s="38">
        <f t="shared" si="15"/>
        <v>0</v>
      </c>
    </row>
    <row r="79" spans="1:41" x14ac:dyDescent="0.25">
      <c r="A79" s="43">
        <v>50</v>
      </c>
      <c r="B79" s="17" t="s">
        <v>80</v>
      </c>
      <c r="C79" s="11" t="s">
        <v>18</v>
      </c>
      <c r="D79" s="185">
        <v>21.5</v>
      </c>
      <c r="E79" s="186">
        <v>62</v>
      </c>
      <c r="F79" s="18"/>
      <c r="G79" s="19"/>
      <c r="H79" s="19"/>
      <c r="I79" s="19"/>
      <c r="J79" s="185">
        <v>62</v>
      </c>
      <c r="K79" s="185">
        <v>1</v>
      </c>
      <c r="L79" s="185"/>
      <c r="M79" s="185"/>
      <c r="N79" s="8"/>
      <c r="O79" s="19"/>
      <c r="P79" s="19"/>
      <c r="Q79" s="187">
        <v>1</v>
      </c>
      <c r="R79" s="187">
        <v>1</v>
      </c>
      <c r="S79" s="1">
        <f t="shared" si="13"/>
        <v>18.5</v>
      </c>
      <c r="T79" s="185">
        <v>15</v>
      </c>
      <c r="U79" s="1">
        <f t="shared" si="14"/>
        <v>-3.5</v>
      </c>
      <c r="V79" s="1">
        <f t="shared" si="17"/>
        <v>4</v>
      </c>
      <c r="W79" s="36">
        <f t="shared" si="16"/>
        <v>0.5</v>
      </c>
      <c r="X79" s="37">
        <v>1675</v>
      </c>
      <c r="Y79" s="38">
        <f t="shared" si="15"/>
        <v>837.5</v>
      </c>
      <c r="AA79" s="53" t="s">
        <v>100</v>
      </c>
      <c r="AB79" s="50">
        <v>22.5</v>
      </c>
      <c r="AC79" s="50">
        <v>21.5</v>
      </c>
      <c r="AD79" s="50"/>
      <c r="AE79" s="53"/>
      <c r="AF79" s="53"/>
      <c r="AG79" s="61">
        <f t="shared" ref="AG79:AG80" si="19">AF79+AE79+AC79-AD79-AB79</f>
        <v>-1</v>
      </c>
      <c r="AI79" s="133" t="s">
        <v>100</v>
      </c>
      <c r="AJ79" s="134">
        <v>15.5</v>
      </c>
      <c r="AK79" s="134">
        <v>15</v>
      </c>
      <c r="AL79" s="134"/>
      <c r="AM79" s="53"/>
      <c r="AN79" s="53"/>
      <c r="AO79" s="61">
        <f t="shared" ref="AO79:AO80" si="20">AN79+AM79+AK79-AL79-AJ79</f>
        <v>-0.5</v>
      </c>
    </row>
    <row r="80" spans="1:41" x14ac:dyDescent="0.25">
      <c r="B80" s="17" t="s">
        <v>81</v>
      </c>
      <c r="C80" s="11" t="s">
        <v>19</v>
      </c>
      <c r="D80" s="185">
        <v>10.5</v>
      </c>
      <c r="E80" s="18"/>
      <c r="F80" s="18"/>
      <c r="G80" s="19"/>
      <c r="H80" s="19"/>
      <c r="I80" s="19"/>
      <c r="J80" s="185">
        <v>165.25</v>
      </c>
      <c r="K80" s="8"/>
      <c r="L80" s="8"/>
      <c r="M80" s="8"/>
      <c r="N80" s="8"/>
      <c r="O80" s="19"/>
      <c r="P80" s="19"/>
      <c r="Q80" s="19"/>
      <c r="R80" s="187">
        <v>1</v>
      </c>
      <c r="S80" s="1">
        <f t="shared" si="13"/>
        <v>-155.75</v>
      </c>
      <c r="T80" s="185">
        <v>44.25</v>
      </c>
      <c r="U80" s="1">
        <f t="shared" si="14"/>
        <v>200</v>
      </c>
      <c r="V80" s="1">
        <f t="shared" si="17"/>
        <v>0</v>
      </c>
      <c r="W80" s="36">
        <f>V80</f>
        <v>0</v>
      </c>
      <c r="X80" s="37"/>
      <c r="Y80" s="38">
        <f t="shared" si="15"/>
        <v>0</v>
      </c>
      <c r="AA80" s="53" t="s">
        <v>101</v>
      </c>
      <c r="AB80" s="50">
        <v>10</v>
      </c>
      <c r="AC80" s="50">
        <v>10.5</v>
      </c>
      <c r="AD80" s="50"/>
      <c r="AE80" s="53"/>
      <c r="AF80" s="53"/>
      <c r="AG80" s="61">
        <f t="shared" si="19"/>
        <v>0.5</v>
      </c>
      <c r="AI80" s="133" t="s">
        <v>101</v>
      </c>
      <c r="AJ80" s="134">
        <v>43.75</v>
      </c>
      <c r="AK80" s="134">
        <v>44.25</v>
      </c>
      <c r="AL80" s="134"/>
      <c r="AM80" s="53"/>
      <c r="AN80" s="53"/>
      <c r="AO80" s="61">
        <f t="shared" si="20"/>
        <v>0.5</v>
      </c>
    </row>
    <row r="81" spans="1:25" hidden="1" x14ac:dyDescent="0.25">
      <c r="A81" s="43">
        <v>50</v>
      </c>
      <c r="B81" s="17" t="s">
        <v>82</v>
      </c>
      <c r="C81" s="11" t="s">
        <v>18</v>
      </c>
      <c r="D81" s="8"/>
      <c r="E81" s="18"/>
      <c r="F81" s="18"/>
      <c r="G81" s="19"/>
      <c r="H81" s="19"/>
      <c r="I81" s="19"/>
      <c r="J81" s="8"/>
      <c r="K81" s="8"/>
      <c r="L81" s="8"/>
      <c r="M81" s="8"/>
      <c r="N81" s="8"/>
      <c r="O81" s="19"/>
      <c r="P81" s="19"/>
      <c r="Q81" s="19"/>
      <c r="R81" s="19"/>
      <c r="S81" s="1">
        <f t="shared" si="13"/>
        <v>0</v>
      </c>
      <c r="T81" s="8"/>
      <c r="U81" s="1">
        <f t="shared" si="14"/>
        <v>0</v>
      </c>
      <c r="V81" s="1">
        <f t="shared" si="17"/>
        <v>0</v>
      </c>
      <c r="W81" s="36">
        <f t="shared" si="16"/>
        <v>0</v>
      </c>
      <c r="X81" s="37"/>
      <c r="Y81" s="38">
        <f t="shared" si="15"/>
        <v>0</v>
      </c>
    </row>
    <row r="82" spans="1:25" hidden="1" x14ac:dyDescent="0.25">
      <c r="B82" s="17" t="s">
        <v>83</v>
      </c>
      <c r="C82" s="11" t="s">
        <v>19</v>
      </c>
      <c r="D82" s="8"/>
      <c r="E82" s="18"/>
      <c r="F82" s="18"/>
      <c r="G82" s="19"/>
      <c r="H82" s="19"/>
      <c r="I82" s="19"/>
      <c r="J82" s="8"/>
      <c r="K82" s="8"/>
      <c r="L82" s="8"/>
      <c r="M82" s="8"/>
      <c r="N82" s="8"/>
      <c r="O82" s="19"/>
      <c r="P82" s="19"/>
      <c r="Q82" s="19"/>
      <c r="R82" s="19"/>
      <c r="S82" s="1">
        <f t="shared" si="13"/>
        <v>0</v>
      </c>
      <c r="T82" s="8"/>
      <c r="U82" s="1">
        <f t="shared" si="14"/>
        <v>0</v>
      </c>
      <c r="V82" s="1">
        <f t="shared" si="17"/>
        <v>0</v>
      </c>
      <c r="W82" s="36">
        <f>V82</f>
        <v>0</v>
      </c>
      <c r="X82" s="37"/>
      <c r="Y82" s="38">
        <f t="shared" si="15"/>
        <v>0</v>
      </c>
    </row>
    <row r="83" spans="1:25" hidden="1" x14ac:dyDescent="0.25">
      <c r="A83" s="43">
        <v>50</v>
      </c>
      <c r="B83" s="17" t="s">
        <v>84</v>
      </c>
      <c r="C83" s="11" t="s">
        <v>18</v>
      </c>
      <c r="D83" s="8"/>
      <c r="E83" s="18"/>
      <c r="F83" s="18"/>
      <c r="G83" s="19"/>
      <c r="H83" s="19"/>
      <c r="I83" s="19"/>
      <c r="J83" s="8"/>
      <c r="K83" s="8"/>
      <c r="L83" s="8"/>
      <c r="M83" s="8"/>
      <c r="N83" s="8"/>
      <c r="O83" s="19"/>
      <c r="P83" s="19"/>
      <c r="Q83" s="19"/>
      <c r="R83" s="19"/>
      <c r="S83" s="1">
        <f t="shared" si="13"/>
        <v>0</v>
      </c>
      <c r="T83" s="8"/>
      <c r="U83" s="1">
        <f t="shared" si="14"/>
        <v>0</v>
      </c>
      <c r="V83" s="1">
        <f t="shared" si="17"/>
        <v>0</v>
      </c>
      <c r="W83" s="36">
        <f t="shared" si="16"/>
        <v>0</v>
      </c>
      <c r="X83" s="37"/>
      <c r="Y83" s="38">
        <f t="shared" si="15"/>
        <v>0</v>
      </c>
    </row>
    <row r="84" spans="1:25" hidden="1" x14ac:dyDescent="0.25">
      <c r="B84" s="17" t="s">
        <v>84</v>
      </c>
      <c r="C84" s="11" t="s">
        <v>19</v>
      </c>
      <c r="D84" s="8"/>
      <c r="E84" s="18"/>
      <c r="F84" s="18"/>
      <c r="G84" s="19"/>
      <c r="H84" s="19"/>
      <c r="I84" s="19"/>
      <c r="J84" s="8"/>
      <c r="K84" s="8"/>
      <c r="L84" s="8"/>
      <c r="M84" s="8"/>
      <c r="N84" s="8"/>
      <c r="O84" s="19"/>
      <c r="P84" s="19"/>
      <c r="Q84" s="19"/>
      <c r="R84" s="19"/>
      <c r="S84" s="1">
        <f t="shared" si="13"/>
        <v>0</v>
      </c>
      <c r="T84" s="8"/>
      <c r="U84" s="1">
        <f t="shared" si="14"/>
        <v>0</v>
      </c>
      <c r="V84" s="1">
        <f t="shared" si="17"/>
        <v>0</v>
      </c>
      <c r="W84" s="36">
        <f>V84</f>
        <v>0</v>
      </c>
      <c r="X84" s="37"/>
      <c r="Y84" s="38">
        <f t="shared" si="15"/>
        <v>0</v>
      </c>
    </row>
    <row r="85" spans="1:25" hidden="1" x14ac:dyDescent="0.25">
      <c r="A85" s="43">
        <v>50</v>
      </c>
      <c r="B85" s="17" t="s">
        <v>85</v>
      </c>
      <c r="C85" s="11" t="s">
        <v>18</v>
      </c>
      <c r="D85" s="8"/>
      <c r="E85" s="27"/>
      <c r="F85" s="27"/>
      <c r="G85" s="19"/>
      <c r="H85" s="19"/>
      <c r="I85" s="19"/>
      <c r="J85" s="8"/>
      <c r="K85" s="8"/>
      <c r="L85" s="8"/>
      <c r="M85" s="8"/>
      <c r="N85" s="8"/>
      <c r="O85" s="19"/>
      <c r="P85" s="19"/>
      <c r="Q85" s="19"/>
      <c r="R85" s="19"/>
      <c r="S85" s="1">
        <f t="shared" si="13"/>
        <v>0</v>
      </c>
      <c r="T85" s="8"/>
      <c r="U85" s="1">
        <f t="shared" si="14"/>
        <v>0</v>
      </c>
      <c r="V85" s="1">
        <f t="shared" si="17"/>
        <v>0</v>
      </c>
      <c r="W85" s="36">
        <f>U85+V85</f>
        <v>0</v>
      </c>
      <c r="X85" s="37"/>
      <c r="Y85" s="38">
        <f t="shared" si="15"/>
        <v>0</v>
      </c>
    </row>
    <row r="86" spans="1:25" hidden="1" x14ac:dyDescent="0.25">
      <c r="B86" s="17" t="s">
        <v>85</v>
      </c>
      <c r="C86" s="11" t="s">
        <v>19</v>
      </c>
      <c r="D86" s="8"/>
      <c r="E86" s="18"/>
      <c r="F86" s="18"/>
      <c r="G86" s="19"/>
      <c r="H86" s="19"/>
      <c r="I86" s="19"/>
      <c r="J86" s="8"/>
      <c r="K86" s="8"/>
      <c r="L86" s="8"/>
      <c r="M86" s="8"/>
      <c r="N86" s="8"/>
      <c r="O86" s="19"/>
      <c r="P86" s="19"/>
      <c r="Q86" s="19"/>
      <c r="R86" s="19"/>
      <c r="S86" s="1">
        <f t="shared" si="13"/>
        <v>0</v>
      </c>
      <c r="T86" s="8"/>
      <c r="U86" s="1">
        <f t="shared" si="14"/>
        <v>0</v>
      </c>
      <c r="V86" s="1">
        <f t="shared" si="17"/>
        <v>0</v>
      </c>
      <c r="W86" s="36">
        <f>V86</f>
        <v>0</v>
      </c>
      <c r="X86" s="37"/>
      <c r="Y86" s="38">
        <f t="shared" si="15"/>
        <v>0</v>
      </c>
    </row>
    <row r="87" spans="1:25" hidden="1" x14ac:dyDescent="0.25">
      <c r="A87" s="43">
        <v>50</v>
      </c>
      <c r="B87" s="17" t="s">
        <v>43</v>
      </c>
      <c r="C87" s="11" t="s">
        <v>18</v>
      </c>
      <c r="D87" s="8"/>
      <c r="E87" s="18"/>
      <c r="F87" s="18"/>
      <c r="G87" s="19"/>
      <c r="H87" s="19"/>
      <c r="I87" s="19"/>
      <c r="J87" s="8"/>
      <c r="K87" s="8"/>
      <c r="L87" s="8"/>
      <c r="M87" s="8"/>
      <c r="N87" s="8"/>
      <c r="O87" s="19"/>
      <c r="P87" s="19"/>
      <c r="Q87" s="19"/>
      <c r="R87" s="19"/>
      <c r="S87" s="1">
        <f t="shared" si="13"/>
        <v>0</v>
      </c>
      <c r="T87" s="8"/>
      <c r="U87" s="1">
        <f t="shared" si="14"/>
        <v>0</v>
      </c>
      <c r="V87" s="1">
        <f t="shared" si="17"/>
        <v>0</v>
      </c>
      <c r="W87" s="36">
        <f t="shared" si="16"/>
        <v>0</v>
      </c>
      <c r="X87" s="37"/>
      <c r="Y87" s="38">
        <f t="shared" si="15"/>
        <v>0</v>
      </c>
    </row>
    <row r="88" spans="1:25" hidden="1" x14ac:dyDescent="0.25">
      <c r="B88" s="17" t="s">
        <v>44</v>
      </c>
      <c r="C88" s="11" t="s">
        <v>19</v>
      </c>
      <c r="D88" s="8"/>
      <c r="E88" s="18"/>
      <c r="F88" s="18"/>
      <c r="G88" s="19"/>
      <c r="H88" s="19"/>
      <c r="I88" s="19"/>
      <c r="J88" s="8"/>
      <c r="K88" s="8"/>
      <c r="L88" s="8"/>
      <c r="M88" s="8"/>
      <c r="N88" s="8"/>
      <c r="O88" s="19"/>
      <c r="P88" s="19"/>
      <c r="Q88" s="19"/>
      <c r="R88" s="19"/>
      <c r="S88" s="1">
        <f t="shared" si="13"/>
        <v>0</v>
      </c>
      <c r="T88" s="8"/>
      <c r="U88" s="1">
        <f t="shared" si="14"/>
        <v>0</v>
      </c>
      <c r="V88" s="1">
        <f t="shared" si="17"/>
        <v>0</v>
      </c>
      <c r="W88" s="36">
        <f>V88</f>
        <v>0</v>
      </c>
      <c r="X88" s="37"/>
      <c r="Y88" s="38">
        <f t="shared" si="15"/>
        <v>0</v>
      </c>
    </row>
    <row r="89" spans="1:25" hidden="1" x14ac:dyDescent="0.25">
      <c r="A89" s="43">
        <v>50</v>
      </c>
      <c r="B89" s="17" t="s">
        <v>45</v>
      </c>
      <c r="C89" s="11" t="s">
        <v>18</v>
      </c>
      <c r="D89" s="8"/>
      <c r="E89" s="18"/>
      <c r="F89" s="18"/>
      <c r="G89" s="19"/>
      <c r="H89" s="19"/>
      <c r="I89" s="19"/>
      <c r="J89" s="8"/>
      <c r="K89" s="8"/>
      <c r="L89" s="8"/>
      <c r="M89" s="8"/>
      <c r="N89" s="8"/>
      <c r="O89" s="19"/>
      <c r="P89" s="19"/>
      <c r="Q89" s="19"/>
      <c r="R89" s="19"/>
      <c r="S89" s="1">
        <f t="shared" si="13"/>
        <v>0</v>
      </c>
      <c r="T89" s="8"/>
      <c r="U89" s="1">
        <f t="shared" si="14"/>
        <v>0</v>
      </c>
      <c r="V89" s="1">
        <f t="shared" si="17"/>
        <v>0</v>
      </c>
      <c r="W89" s="36">
        <f t="shared" si="16"/>
        <v>0</v>
      </c>
      <c r="X89" s="37"/>
      <c r="Y89" s="38">
        <f t="shared" si="15"/>
        <v>0</v>
      </c>
    </row>
    <row r="90" spans="1:25" hidden="1" x14ac:dyDescent="0.25">
      <c r="B90" s="17" t="s">
        <v>46</v>
      </c>
      <c r="C90" s="11" t="s">
        <v>19</v>
      </c>
      <c r="D90" s="8"/>
      <c r="E90" s="18"/>
      <c r="F90" s="18"/>
      <c r="G90" s="19"/>
      <c r="H90" s="19"/>
      <c r="I90" s="19"/>
      <c r="J90" s="8"/>
      <c r="K90" s="8"/>
      <c r="L90" s="8"/>
      <c r="M90" s="8"/>
      <c r="N90" s="8"/>
      <c r="O90" s="19"/>
      <c r="P90" s="19"/>
      <c r="Q90" s="19"/>
      <c r="R90" s="19"/>
      <c r="S90" s="1">
        <f t="shared" si="13"/>
        <v>0</v>
      </c>
      <c r="T90" s="8"/>
      <c r="U90" s="1">
        <f t="shared" si="14"/>
        <v>0</v>
      </c>
      <c r="V90" s="1">
        <f t="shared" si="17"/>
        <v>0</v>
      </c>
      <c r="W90" s="36">
        <f>V90</f>
        <v>0</v>
      </c>
      <c r="X90" s="37"/>
      <c r="Y90" s="38">
        <f t="shared" si="15"/>
        <v>0</v>
      </c>
    </row>
    <row r="91" spans="1:25" hidden="1" x14ac:dyDescent="0.25">
      <c r="A91" s="43">
        <v>50</v>
      </c>
      <c r="B91" s="17" t="s">
        <v>47</v>
      </c>
      <c r="C91" s="11" t="s">
        <v>18</v>
      </c>
      <c r="D91" s="8"/>
      <c r="E91" s="18"/>
      <c r="F91" s="18"/>
      <c r="G91" s="19"/>
      <c r="H91" s="19"/>
      <c r="I91" s="19"/>
      <c r="J91" s="8"/>
      <c r="K91" s="8"/>
      <c r="L91" s="8"/>
      <c r="M91" s="8"/>
      <c r="N91" s="8"/>
      <c r="O91" s="19"/>
      <c r="P91" s="19"/>
      <c r="Q91" s="19"/>
      <c r="R91" s="19"/>
      <c r="S91" s="1">
        <f t="shared" si="13"/>
        <v>0</v>
      </c>
      <c r="T91" s="8"/>
      <c r="U91" s="1">
        <f t="shared" si="14"/>
        <v>0</v>
      </c>
      <c r="V91" s="1">
        <f t="shared" si="17"/>
        <v>0</v>
      </c>
      <c r="W91" s="36">
        <f t="shared" si="16"/>
        <v>0</v>
      </c>
      <c r="X91" s="37"/>
      <c r="Y91" s="38">
        <f t="shared" si="15"/>
        <v>0</v>
      </c>
    </row>
    <row r="92" spans="1:25" hidden="1" x14ac:dyDescent="0.25">
      <c r="B92" s="17" t="s">
        <v>47</v>
      </c>
      <c r="C92" s="11" t="s">
        <v>19</v>
      </c>
      <c r="D92" s="8"/>
      <c r="E92" s="18"/>
      <c r="F92" s="18"/>
      <c r="G92" s="19"/>
      <c r="H92" s="19"/>
      <c r="I92" s="19"/>
      <c r="J92" s="8"/>
      <c r="K92" s="8"/>
      <c r="L92" s="8"/>
      <c r="M92" s="8"/>
      <c r="N92" s="8"/>
      <c r="O92" s="19"/>
      <c r="P92" s="19"/>
      <c r="Q92" s="19"/>
      <c r="R92" s="19"/>
      <c r="S92" s="1">
        <f t="shared" si="13"/>
        <v>0</v>
      </c>
      <c r="T92" s="8"/>
      <c r="U92" s="1">
        <f t="shared" si="14"/>
        <v>0</v>
      </c>
      <c r="V92" s="1">
        <f t="shared" si="17"/>
        <v>0</v>
      </c>
      <c r="W92" s="36">
        <f>V92</f>
        <v>0</v>
      </c>
      <c r="X92" s="37"/>
      <c r="Y92" s="38">
        <f t="shared" si="15"/>
        <v>0</v>
      </c>
    </row>
    <row r="93" spans="1:25" hidden="1" x14ac:dyDescent="0.25">
      <c r="A93" s="43">
        <v>50</v>
      </c>
      <c r="B93" s="17" t="s">
        <v>48</v>
      </c>
      <c r="C93" s="11" t="s">
        <v>18</v>
      </c>
      <c r="D93" s="8"/>
      <c r="E93" s="18"/>
      <c r="F93" s="18"/>
      <c r="G93" s="19"/>
      <c r="H93" s="19"/>
      <c r="I93" s="19"/>
      <c r="J93" s="8"/>
      <c r="K93" s="8"/>
      <c r="L93" s="8"/>
      <c r="M93" s="8"/>
      <c r="N93" s="8"/>
      <c r="O93" s="19"/>
      <c r="P93" s="19"/>
      <c r="Q93" s="19"/>
      <c r="R93" s="19"/>
      <c r="S93" s="1">
        <f t="shared" si="13"/>
        <v>0</v>
      </c>
      <c r="T93" s="8"/>
      <c r="U93" s="1">
        <f t="shared" si="14"/>
        <v>0</v>
      </c>
      <c r="V93" s="1">
        <f t="shared" si="17"/>
        <v>0</v>
      </c>
      <c r="W93" s="36">
        <f t="shared" si="16"/>
        <v>0</v>
      </c>
      <c r="X93" s="37"/>
      <c r="Y93" s="38">
        <f t="shared" si="15"/>
        <v>0</v>
      </c>
    </row>
    <row r="94" spans="1:25" hidden="1" x14ac:dyDescent="0.25">
      <c r="B94" s="17" t="s">
        <v>48</v>
      </c>
      <c r="C94" s="11" t="s">
        <v>19</v>
      </c>
      <c r="D94" s="8"/>
      <c r="E94" s="18"/>
      <c r="F94" s="18"/>
      <c r="G94" s="19"/>
      <c r="H94" s="19"/>
      <c r="I94" s="19"/>
      <c r="J94" s="8"/>
      <c r="K94" s="8"/>
      <c r="L94" s="8"/>
      <c r="M94" s="8"/>
      <c r="N94" s="8"/>
      <c r="O94" s="19"/>
      <c r="P94" s="19"/>
      <c r="Q94" s="19"/>
      <c r="R94" s="19"/>
      <c r="S94" s="1">
        <f t="shared" si="13"/>
        <v>0</v>
      </c>
      <c r="T94" s="8"/>
      <c r="U94" s="1">
        <f t="shared" si="14"/>
        <v>0</v>
      </c>
      <c r="V94" s="1">
        <f t="shared" si="17"/>
        <v>0</v>
      </c>
      <c r="W94" s="36">
        <f>V94</f>
        <v>0</v>
      </c>
      <c r="X94" s="37"/>
      <c r="Y94" s="38">
        <f t="shared" si="15"/>
        <v>0</v>
      </c>
    </row>
    <row r="95" spans="1:25" hidden="1" x14ac:dyDescent="0.25">
      <c r="A95" s="43">
        <v>50</v>
      </c>
      <c r="B95" s="17" t="s">
        <v>49</v>
      </c>
      <c r="C95" s="11" t="s">
        <v>18</v>
      </c>
      <c r="D95" s="8"/>
      <c r="E95" s="18"/>
      <c r="F95" s="18"/>
      <c r="G95" s="19"/>
      <c r="H95" s="19"/>
      <c r="I95" s="19"/>
      <c r="J95" s="8"/>
      <c r="K95" s="8"/>
      <c r="L95" s="8"/>
      <c r="M95" s="8"/>
      <c r="N95" s="8"/>
      <c r="O95" s="19"/>
      <c r="P95" s="19"/>
      <c r="Q95" s="19"/>
      <c r="R95" s="19"/>
      <c r="S95" s="1">
        <f t="shared" si="13"/>
        <v>0</v>
      </c>
      <c r="T95" s="8"/>
      <c r="U95" s="1">
        <f t="shared" si="14"/>
        <v>0</v>
      </c>
      <c r="V95" s="1">
        <f t="shared" si="17"/>
        <v>0</v>
      </c>
      <c r="W95" s="36">
        <f t="shared" si="16"/>
        <v>0</v>
      </c>
      <c r="X95" s="37"/>
      <c r="Y95" s="38">
        <f t="shared" si="15"/>
        <v>0</v>
      </c>
    </row>
    <row r="96" spans="1:25" hidden="1" x14ac:dyDescent="0.25">
      <c r="B96" s="17" t="s">
        <v>49</v>
      </c>
      <c r="C96" s="11" t="s">
        <v>19</v>
      </c>
      <c r="D96" s="8"/>
      <c r="E96" s="18"/>
      <c r="F96" s="18"/>
      <c r="G96" s="19"/>
      <c r="H96" s="19"/>
      <c r="I96" s="19"/>
      <c r="J96" s="8"/>
      <c r="K96" s="8"/>
      <c r="L96" s="8"/>
      <c r="M96" s="8"/>
      <c r="N96" s="8"/>
      <c r="O96" s="19"/>
      <c r="P96" s="19"/>
      <c r="Q96" s="19"/>
      <c r="R96" s="19"/>
      <c r="S96" s="1">
        <f t="shared" si="13"/>
        <v>0</v>
      </c>
      <c r="T96" s="8"/>
      <c r="U96" s="1">
        <f t="shared" si="14"/>
        <v>0</v>
      </c>
      <c r="V96" s="1">
        <f t="shared" si="17"/>
        <v>0</v>
      </c>
      <c r="W96" s="36">
        <f>V96</f>
        <v>0</v>
      </c>
      <c r="X96" s="37"/>
      <c r="Y96" s="38">
        <f t="shared" si="15"/>
        <v>0</v>
      </c>
    </row>
    <row r="97" spans="1:41" x14ac:dyDescent="0.25">
      <c r="A97" s="43">
        <v>50</v>
      </c>
      <c r="B97" s="17" t="s">
        <v>31</v>
      </c>
      <c r="C97" s="11" t="s">
        <v>18</v>
      </c>
      <c r="D97" s="8"/>
      <c r="E97" s="189">
        <v>35</v>
      </c>
      <c r="F97" s="18"/>
      <c r="G97" s="19"/>
      <c r="H97" s="19"/>
      <c r="I97" s="190">
        <v>1</v>
      </c>
      <c r="J97" s="188">
        <v>20.5</v>
      </c>
      <c r="K97" s="188">
        <v>1</v>
      </c>
      <c r="L97" s="188"/>
      <c r="M97" s="188"/>
      <c r="N97" s="8"/>
      <c r="O97" s="19"/>
      <c r="P97" s="19"/>
      <c r="Q97" s="19"/>
      <c r="R97" s="19"/>
      <c r="S97" s="1">
        <f t="shared" si="13"/>
        <v>14.5</v>
      </c>
      <c r="T97" s="188">
        <v>7</v>
      </c>
      <c r="U97" s="1">
        <f t="shared" si="14"/>
        <v>-7.5</v>
      </c>
      <c r="V97" s="1">
        <f t="shared" si="17"/>
        <v>7.27</v>
      </c>
      <c r="W97" s="36">
        <f t="shared" si="16"/>
        <v>-0.23000000000000043</v>
      </c>
      <c r="X97" s="37">
        <v>1200</v>
      </c>
      <c r="Y97" s="38">
        <f t="shared" si="15"/>
        <v>-276.00000000000051</v>
      </c>
      <c r="AA97" s="53" t="s">
        <v>100</v>
      </c>
      <c r="AB97" s="50">
        <v>1</v>
      </c>
      <c r="AC97" s="50">
        <v>0</v>
      </c>
      <c r="AD97" s="50"/>
      <c r="AE97" s="53">
        <v>1</v>
      </c>
      <c r="AF97" s="53"/>
      <c r="AG97" s="61">
        <f t="shared" ref="AG97:AG102" si="21">AF97+AE97+AC97-AD97-AB97</f>
        <v>0</v>
      </c>
      <c r="AI97" s="133" t="s">
        <v>100</v>
      </c>
      <c r="AJ97" s="134">
        <v>8.5</v>
      </c>
      <c r="AK97" s="134">
        <v>7</v>
      </c>
      <c r="AL97" s="134"/>
      <c r="AM97" s="53"/>
      <c r="AN97" s="53"/>
      <c r="AO97" s="61">
        <f t="shared" ref="AO97:AO102" si="22">AN97+AM97+AK97-AL97-AJ97</f>
        <v>-1.5</v>
      </c>
    </row>
    <row r="98" spans="1:41" x14ac:dyDescent="0.25">
      <c r="B98" s="17" t="s">
        <v>31</v>
      </c>
      <c r="C98" s="11" t="s">
        <v>19</v>
      </c>
      <c r="D98" s="188">
        <v>44.5</v>
      </c>
      <c r="E98" s="18"/>
      <c r="F98" s="18"/>
      <c r="G98" s="19"/>
      <c r="H98" s="19"/>
      <c r="I98" s="190">
        <v>36</v>
      </c>
      <c r="J98" s="188">
        <v>414.5</v>
      </c>
      <c r="K98" s="8"/>
      <c r="L98" s="8"/>
      <c r="M98" s="8"/>
      <c r="N98" s="8"/>
      <c r="O98" s="19"/>
      <c r="P98" s="19"/>
      <c r="Q98" s="19"/>
      <c r="R98" s="190">
        <v>0.5</v>
      </c>
      <c r="S98" s="1">
        <f t="shared" si="13"/>
        <v>-334.5</v>
      </c>
      <c r="T98" s="188">
        <v>29</v>
      </c>
      <c r="U98" s="1">
        <f t="shared" si="14"/>
        <v>363.5</v>
      </c>
      <c r="V98" s="1">
        <f t="shared" si="17"/>
        <v>0</v>
      </c>
      <c r="W98" s="36">
        <f>V98</f>
        <v>0</v>
      </c>
      <c r="X98" s="37"/>
      <c r="Y98" s="38">
        <f t="shared" si="15"/>
        <v>0</v>
      </c>
      <c r="AA98" s="53" t="s">
        <v>101</v>
      </c>
      <c r="AB98" s="50">
        <v>44</v>
      </c>
      <c r="AC98" s="50">
        <v>44.5</v>
      </c>
      <c r="AD98" s="50"/>
      <c r="AE98" s="53"/>
      <c r="AF98" s="53"/>
      <c r="AG98" s="61">
        <f t="shared" si="21"/>
        <v>0.5</v>
      </c>
      <c r="AI98" s="133" t="s">
        <v>101</v>
      </c>
      <c r="AJ98" s="134">
        <v>15</v>
      </c>
      <c r="AK98" s="134">
        <v>29</v>
      </c>
      <c r="AL98" s="134"/>
      <c r="AM98" s="53"/>
      <c r="AN98" s="53"/>
      <c r="AO98" s="61">
        <f t="shared" si="22"/>
        <v>14</v>
      </c>
    </row>
    <row r="99" spans="1:41" x14ac:dyDescent="0.25">
      <c r="A99" s="43">
        <v>50</v>
      </c>
      <c r="B99" s="17" t="s">
        <v>32</v>
      </c>
      <c r="C99" s="11" t="s">
        <v>18</v>
      </c>
      <c r="D99" s="194">
        <v>7.5</v>
      </c>
      <c r="E99" s="195">
        <v>17</v>
      </c>
      <c r="F99" s="18"/>
      <c r="G99" s="19"/>
      <c r="H99" s="19"/>
      <c r="I99" s="19"/>
      <c r="J99" s="194">
        <v>2.5</v>
      </c>
      <c r="K99" s="194">
        <v>1</v>
      </c>
      <c r="L99" s="194"/>
      <c r="M99" s="194"/>
      <c r="N99" s="8"/>
      <c r="O99" s="19"/>
      <c r="P99" s="19"/>
      <c r="Q99" s="19"/>
      <c r="R99" s="196">
        <v>0.5</v>
      </c>
      <c r="S99" s="1">
        <f t="shared" ref="S99:S110" si="23">SUM(D99:I99)-SUM(J99:R99)</f>
        <v>20.5</v>
      </c>
      <c r="T99" s="194">
        <v>16.5</v>
      </c>
      <c r="U99" s="1">
        <f t="shared" si="14"/>
        <v>-4</v>
      </c>
      <c r="V99" s="1">
        <f t="shared" si="17"/>
        <v>4.7850000000000001</v>
      </c>
      <c r="W99" s="36">
        <f t="shared" si="16"/>
        <v>0.78500000000000014</v>
      </c>
      <c r="X99" s="37">
        <v>1200</v>
      </c>
      <c r="Y99" s="38">
        <f t="shared" si="15"/>
        <v>942.00000000000023</v>
      </c>
      <c r="AA99" s="53" t="s">
        <v>100</v>
      </c>
      <c r="AB99" s="50">
        <v>7.5</v>
      </c>
      <c r="AC99" s="50">
        <f>8.5-1</f>
        <v>7.5</v>
      </c>
      <c r="AD99" s="50"/>
      <c r="AE99" s="53"/>
      <c r="AF99" s="53"/>
      <c r="AG99" s="61">
        <f t="shared" si="21"/>
        <v>0</v>
      </c>
      <c r="AI99" s="133" t="s">
        <v>100</v>
      </c>
      <c r="AJ99" s="134">
        <v>15.5</v>
      </c>
      <c r="AK99" s="134">
        <v>16.5</v>
      </c>
      <c r="AL99" s="134"/>
      <c r="AM99" s="53"/>
      <c r="AN99" s="53"/>
      <c r="AO99" s="61">
        <f t="shared" si="22"/>
        <v>1</v>
      </c>
    </row>
    <row r="100" spans="1:41" x14ac:dyDescent="0.25">
      <c r="B100" s="17" t="s">
        <v>32</v>
      </c>
      <c r="C100" s="11" t="s">
        <v>19</v>
      </c>
      <c r="D100" s="194">
        <v>90</v>
      </c>
      <c r="E100" s="18"/>
      <c r="F100" s="18"/>
      <c r="G100" s="19"/>
      <c r="H100" s="19"/>
      <c r="I100" s="196">
        <v>5</v>
      </c>
      <c r="J100" s="194">
        <v>299.25</v>
      </c>
      <c r="K100" s="8"/>
      <c r="L100" s="8"/>
      <c r="M100" s="8"/>
      <c r="N100" s="8"/>
      <c r="O100" s="19"/>
      <c r="P100" s="19"/>
      <c r="Q100" s="19"/>
      <c r="R100" s="196">
        <v>2</v>
      </c>
      <c r="S100" s="1">
        <f t="shared" si="23"/>
        <v>-206.25</v>
      </c>
      <c r="T100" s="194">
        <v>33</v>
      </c>
      <c r="U100" s="1">
        <f t="shared" si="14"/>
        <v>239.25</v>
      </c>
      <c r="V100" s="1">
        <f>IFERROR(#REF!/A100,0)</f>
        <v>0</v>
      </c>
      <c r="W100" s="36">
        <f>V100</f>
        <v>0</v>
      </c>
      <c r="X100" s="37"/>
      <c r="Y100" s="38">
        <f t="shared" si="15"/>
        <v>0</v>
      </c>
      <c r="AA100" s="53" t="s">
        <v>101</v>
      </c>
      <c r="AB100" s="50">
        <v>83.75</v>
      </c>
      <c r="AC100" s="50">
        <f>40+50</f>
        <v>90</v>
      </c>
      <c r="AD100" s="50"/>
      <c r="AE100" s="53"/>
      <c r="AF100" s="53"/>
      <c r="AG100" s="61">
        <f t="shared" si="21"/>
        <v>6.25</v>
      </c>
      <c r="AI100" s="133" t="s">
        <v>101</v>
      </c>
      <c r="AJ100" s="134">
        <v>43.75</v>
      </c>
      <c r="AK100" s="134">
        <v>33</v>
      </c>
      <c r="AL100" s="134"/>
      <c r="AM100" s="53"/>
      <c r="AN100" s="53"/>
      <c r="AO100" s="61">
        <f t="shared" si="22"/>
        <v>-10.75</v>
      </c>
    </row>
    <row r="101" spans="1:41" x14ac:dyDescent="0.25">
      <c r="A101" s="43">
        <v>25</v>
      </c>
      <c r="B101" s="17" t="s">
        <v>33</v>
      </c>
      <c r="C101" s="11" t="s">
        <v>18</v>
      </c>
      <c r="D101" s="191">
        <v>47</v>
      </c>
      <c r="E101" s="191">
        <v>160</v>
      </c>
      <c r="F101" s="8"/>
      <c r="I101" s="192">
        <v>3</v>
      </c>
      <c r="J101" s="193">
        <v>91</v>
      </c>
      <c r="K101" s="193">
        <v>33</v>
      </c>
      <c r="L101" s="193"/>
      <c r="M101" s="193">
        <v>2</v>
      </c>
      <c r="N101" s="24"/>
      <c r="O101" s="19"/>
      <c r="P101" s="19"/>
      <c r="Q101" s="192">
        <v>2</v>
      </c>
      <c r="R101" s="192">
        <v>1</v>
      </c>
      <c r="S101" s="1">
        <f t="shared" si="23"/>
        <v>81</v>
      </c>
      <c r="T101" s="191">
        <v>40</v>
      </c>
      <c r="U101" s="1">
        <f t="shared" si="14"/>
        <v>-41</v>
      </c>
      <c r="V101" s="1">
        <f t="shared" ref="V101:V110" si="24">IFERROR(U102/A101,0)</f>
        <v>40.97</v>
      </c>
      <c r="W101" s="36">
        <f t="shared" si="16"/>
        <v>-3.0000000000001137E-2</v>
      </c>
      <c r="X101" s="37">
        <v>1348</v>
      </c>
      <c r="Y101" s="38">
        <f t="shared" si="15"/>
        <v>-40.440000000001532</v>
      </c>
      <c r="AA101" s="53" t="s">
        <v>100</v>
      </c>
      <c r="AB101" s="50">
        <v>59</v>
      </c>
      <c r="AC101" s="50">
        <v>47</v>
      </c>
      <c r="AD101" s="50"/>
      <c r="AE101" s="53">
        <v>10</v>
      </c>
      <c r="AF101" s="53"/>
      <c r="AG101" s="61">
        <f t="shared" si="21"/>
        <v>-2</v>
      </c>
      <c r="AI101" s="133" t="s">
        <v>100</v>
      </c>
      <c r="AJ101" s="134">
        <v>46</v>
      </c>
      <c r="AK101" s="134">
        <v>40</v>
      </c>
      <c r="AL101" s="134"/>
      <c r="AM101" s="53">
        <v>4</v>
      </c>
      <c r="AN101" s="53"/>
      <c r="AO101" s="61">
        <f t="shared" si="22"/>
        <v>-2</v>
      </c>
    </row>
    <row r="102" spans="1:41" x14ac:dyDescent="0.25">
      <c r="B102" s="17" t="s">
        <v>33</v>
      </c>
      <c r="C102" s="11" t="s">
        <v>19</v>
      </c>
      <c r="D102" s="191">
        <v>24.5</v>
      </c>
      <c r="E102" s="23"/>
      <c r="F102" s="23"/>
      <c r="I102" s="192">
        <v>37</v>
      </c>
      <c r="J102" s="193">
        <v>1041.75</v>
      </c>
      <c r="K102" s="24"/>
      <c r="L102" s="24"/>
      <c r="M102" s="24"/>
      <c r="N102" s="24"/>
      <c r="O102" s="19"/>
      <c r="P102" s="19"/>
      <c r="Q102" s="19"/>
      <c r="R102" s="192">
        <v>19</v>
      </c>
      <c r="S102" s="1">
        <f t="shared" si="23"/>
        <v>-999.25</v>
      </c>
      <c r="T102" s="191">
        <v>25</v>
      </c>
      <c r="U102" s="1">
        <f t="shared" si="14"/>
        <v>1024.25</v>
      </c>
      <c r="V102" s="1">
        <f>IFERROR(U103/A102,0)</f>
        <v>0</v>
      </c>
      <c r="W102" s="4">
        <f>V102</f>
        <v>0</v>
      </c>
      <c r="Y102" s="5">
        <f t="shared" si="15"/>
        <v>0</v>
      </c>
      <c r="AA102" s="53" t="s">
        <v>101</v>
      </c>
      <c r="AB102" s="50">
        <v>24.5</v>
      </c>
      <c r="AC102" s="50">
        <v>24.5</v>
      </c>
      <c r="AD102" s="50"/>
      <c r="AE102" s="53"/>
      <c r="AF102" s="53"/>
      <c r="AG102" s="61">
        <f t="shared" si="21"/>
        <v>0</v>
      </c>
      <c r="AI102" s="133" t="s">
        <v>101</v>
      </c>
      <c r="AJ102" s="134">
        <v>25.75</v>
      </c>
      <c r="AK102" s="134">
        <v>25</v>
      </c>
      <c r="AL102" s="134"/>
      <c r="AM102" s="53"/>
      <c r="AN102" s="53"/>
      <c r="AO102" s="61">
        <f t="shared" si="22"/>
        <v>-0.75</v>
      </c>
    </row>
    <row r="103" spans="1:41" hidden="1" x14ac:dyDescent="0.25">
      <c r="A103" s="43">
        <v>50</v>
      </c>
      <c r="B103" s="17" t="s">
        <v>62</v>
      </c>
      <c r="C103" s="11" t="s">
        <v>18</v>
      </c>
      <c r="D103" s="8"/>
      <c r="E103" s="18"/>
      <c r="F103" s="18"/>
      <c r="G103" s="19"/>
      <c r="H103" s="19"/>
      <c r="I103" s="19"/>
      <c r="J103" s="8"/>
      <c r="K103" s="8"/>
      <c r="L103" s="8"/>
      <c r="M103" s="8"/>
      <c r="N103" s="8"/>
      <c r="O103" s="19"/>
      <c r="P103" s="19"/>
      <c r="Q103" s="19"/>
      <c r="R103" s="19"/>
      <c r="S103" s="1">
        <f t="shared" si="23"/>
        <v>0</v>
      </c>
      <c r="T103" s="8"/>
      <c r="U103" s="1">
        <f t="shared" si="14"/>
        <v>0</v>
      </c>
      <c r="V103" s="1">
        <f t="shared" si="24"/>
        <v>0</v>
      </c>
      <c r="W103" s="4">
        <f t="shared" si="16"/>
        <v>0</v>
      </c>
      <c r="Y103" s="5">
        <f t="shared" si="15"/>
        <v>0</v>
      </c>
    </row>
    <row r="104" spans="1:41" hidden="1" x14ac:dyDescent="0.25">
      <c r="B104" s="17" t="s">
        <v>62</v>
      </c>
      <c r="C104" s="11" t="s">
        <v>19</v>
      </c>
      <c r="D104" s="8"/>
      <c r="E104" s="18"/>
      <c r="F104" s="18"/>
      <c r="G104" s="19"/>
      <c r="H104" s="19"/>
      <c r="I104" s="19"/>
      <c r="J104" s="8"/>
      <c r="K104" s="8"/>
      <c r="L104" s="8"/>
      <c r="M104" s="8"/>
      <c r="N104" s="8"/>
      <c r="O104" s="19"/>
      <c r="P104" s="19"/>
      <c r="Q104" s="19"/>
      <c r="R104" s="19"/>
      <c r="S104" s="1">
        <f t="shared" si="23"/>
        <v>0</v>
      </c>
      <c r="T104" s="8"/>
      <c r="U104" s="1">
        <f t="shared" si="14"/>
        <v>0</v>
      </c>
      <c r="V104" s="1">
        <f t="shared" si="24"/>
        <v>0</v>
      </c>
      <c r="W104" s="4">
        <f>V104</f>
        <v>0</v>
      </c>
      <c r="Y104" s="5">
        <f t="shared" si="15"/>
        <v>0</v>
      </c>
    </row>
    <row r="105" spans="1:41" hidden="1" x14ac:dyDescent="0.25">
      <c r="A105" s="43">
        <v>50</v>
      </c>
      <c r="B105" s="17" t="s">
        <v>61</v>
      </c>
      <c r="C105" s="11" t="s">
        <v>18</v>
      </c>
      <c r="D105" s="8"/>
      <c r="E105" s="18"/>
      <c r="F105" s="18"/>
      <c r="G105" s="19"/>
      <c r="H105" s="19"/>
      <c r="I105" s="19"/>
      <c r="J105" s="8"/>
      <c r="K105" s="8"/>
      <c r="L105" s="8"/>
      <c r="M105" s="8"/>
      <c r="N105" s="8"/>
      <c r="O105" s="19"/>
      <c r="P105" s="19"/>
      <c r="Q105" s="19"/>
      <c r="R105" s="19"/>
      <c r="S105" s="1">
        <f t="shared" si="23"/>
        <v>0</v>
      </c>
      <c r="T105" s="8"/>
      <c r="U105" s="1">
        <f t="shared" si="14"/>
        <v>0</v>
      </c>
      <c r="V105" s="1">
        <f t="shared" si="24"/>
        <v>0</v>
      </c>
      <c r="W105" s="4">
        <f t="shared" si="16"/>
        <v>0</v>
      </c>
      <c r="Y105" s="5">
        <f t="shared" si="15"/>
        <v>0</v>
      </c>
    </row>
    <row r="106" spans="1:41" hidden="1" x14ac:dyDescent="0.25">
      <c r="B106" s="17" t="s">
        <v>61</v>
      </c>
      <c r="C106" s="11" t="s">
        <v>19</v>
      </c>
      <c r="D106" s="8"/>
      <c r="E106" s="18"/>
      <c r="F106" s="18"/>
      <c r="G106" s="19"/>
      <c r="H106" s="19"/>
      <c r="I106" s="19"/>
      <c r="J106" s="8"/>
      <c r="K106" s="8"/>
      <c r="L106" s="8"/>
      <c r="M106" s="8"/>
      <c r="N106" s="8"/>
      <c r="O106" s="19"/>
      <c r="P106" s="19"/>
      <c r="Q106" s="19"/>
      <c r="R106" s="19"/>
      <c r="S106" s="1">
        <f t="shared" si="23"/>
        <v>0</v>
      </c>
      <c r="T106" s="8"/>
      <c r="U106" s="1">
        <f t="shared" si="14"/>
        <v>0</v>
      </c>
      <c r="V106" s="1">
        <f t="shared" si="24"/>
        <v>0</v>
      </c>
      <c r="W106" s="4">
        <f>V106</f>
        <v>0</v>
      </c>
      <c r="Y106" s="5">
        <f t="shared" si="15"/>
        <v>0</v>
      </c>
    </row>
    <row r="107" spans="1:41" hidden="1" x14ac:dyDescent="0.25">
      <c r="A107" s="43">
        <v>50</v>
      </c>
      <c r="B107" s="17" t="s">
        <v>60</v>
      </c>
      <c r="C107" s="11" t="s">
        <v>18</v>
      </c>
      <c r="D107" s="8"/>
      <c r="E107" s="18"/>
      <c r="F107" s="18"/>
      <c r="G107" s="19"/>
      <c r="H107" s="19"/>
      <c r="I107" s="19"/>
      <c r="J107" s="8"/>
      <c r="K107" s="8"/>
      <c r="L107" s="8"/>
      <c r="M107" s="8"/>
      <c r="N107" s="8"/>
      <c r="O107" s="19"/>
      <c r="P107" s="19"/>
      <c r="Q107" s="19"/>
      <c r="R107" s="19"/>
      <c r="S107" s="1">
        <f t="shared" si="23"/>
        <v>0</v>
      </c>
      <c r="T107" s="8"/>
      <c r="U107" s="1">
        <f t="shared" si="14"/>
        <v>0</v>
      </c>
      <c r="V107" s="1">
        <f t="shared" si="24"/>
        <v>0</v>
      </c>
      <c r="W107" s="4">
        <f t="shared" si="16"/>
        <v>0</v>
      </c>
      <c r="Y107" s="5">
        <f t="shared" si="15"/>
        <v>0</v>
      </c>
    </row>
    <row r="108" spans="1:41" hidden="1" x14ac:dyDescent="0.25">
      <c r="B108" s="17" t="s">
        <v>60</v>
      </c>
      <c r="C108" s="11" t="s">
        <v>19</v>
      </c>
      <c r="D108" s="8"/>
      <c r="E108" s="18"/>
      <c r="F108" s="18"/>
      <c r="G108" s="19"/>
      <c r="H108" s="19"/>
      <c r="I108" s="19"/>
      <c r="J108" s="8"/>
      <c r="K108" s="8"/>
      <c r="L108" s="8"/>
      <c r="M108" s="8"/>
      <c r="N108" s="8"/>
      <c r="O108" s="19"/>
      <c r="P108" s="19"/>
      <c r="Q108" s="19"/>
      <c r="R108" s="19"/>
      <c r="S108" s="1">
        <f t="shared" si="23"/>
        <v>0</v>
      </c>
      <c r="T108" s="8"/>
      <c r="U108" s="1">
        <f t="shared" si="14"/>
        <v>0</v>
      </c>
      <c r="V108" s="1">
        <f t="shared" si="24"/>
        <v>0</v>
      </c>
      <c r="W108" s="4">
        <f>V108</f>
        <v>0</v>
      </c>
      <c r="Y108" s="5">
        <f t="shared" si="15"/>
        <v>0</v>
      </c>
    </row>
    <row r="109" spans="1:41" hidden="1" x14ac:dyDescent="0.25">
      <c r="A109" s="43">
        <v>50</v>
      </c>
      <c r="B109" s="17" t="s">
        <v>34</v>
      </c>
      <c r="C109" s="11" t="s">
        <v>18</v>
      </c>
      <c r="D109" s="8"/>
      <c r="E109" s="20"/>
      <c r="F109" s="20"/>
      <c r="G109" s="19"/>
      <c r="H109" s="19"/>
      <c r="I109" s="19"/>
      <c r="J109" s="8"/>
      <c r="K109" s="8"/>
      <c r="L109" s="8"/>
      <c r="M109" s="8"/>
      <c r="N109" s="8"/>
      <c r="O109" s="19"/>
      <c r="P109" s="19"/>
      <c r="Q109" s="19"/>
      <c r="R109" s="19"/>
      <c r="S109" s="1">
        <f t="shared" si="23"/>
        <v>0</v>
      </c>
      <c r="T109" s="8"/>
      <c r="U109" s="1">
        <f t="shared" si="14"/>
        <v>0</v>
      </c>
      <c r="V109" s="1">
        <f t="shared" si="24"/>
        <v>0</v>
      </c>
      <c r="W109" s="4">
        <f t="shared" si="16"/>
        <v>0</v>
      </c>
      <c r="Y109" s="5">
        <f t="shared" si="15"/>
        <v>0</v>
      </c>
    </row>
    <row r="110" spans="1:41" hidden="1" x14ac:dyDescent="0.25">
      <c r="B110" s="17" t="s">
        <v>34</v>
      </c>
      <c r="C110" s="11" t="s">
        <v>19</v>
      </c>
      <c r="D110" s="8"/>
      <c r="E110" s="18"/>
      <c r="F110" s="18"/>
      <c r="G110" s="19"/>
      <c r="H110" s="19"/>
      <c r="I110" s="19"/>
      <c r="J110" s="8"/>
      <c r="K110" s="8"/>
      <c r="L110" s="8"/>
      <c r="M110" s="8"/>
      <c r="N110" s="8"/>
      <c r="O110" s="19"/>
      <c r="P110" s="19"/>
      <c r="Q110" s="19"/>
      <c r="R110" s="19"/>
      <c r="S110" s="1">
        <f t="shared" si="23"/>
        <v>0</v>
      </c>
      <c r="T110" s="8"/>
      <c r="U110" s="1">
        <f t="shared" si="14"/>
        <v>0</v>
      </c>
      <c r="V110" s="1">
        <f t="shared" si="24"/>
        <v>0</v>
      </c>
      <c r="W110" s="4">
        <f>V110</f>
        <v>0</v>
      </c>
      <c r="Y110" s="5">
        <f t="shared" si="15"/>
        <v>0</v>
      </c>
    </row>
    <row r="111" spans="1:41" ht="16.5" thickBot="1" x14ac:dyDescent="0.3">
      <c r="D111" s="29">
        <f t="shared" ref="D111:R111" si="25">SUM(D3:D110)</f>
        <v>1672</v>
      </c>
      <c r="E111" s="29">
        <f t="shared" si="25"/>
        <v>2049</v>
      </c>
      <c r="F111" s="29">
        <f t="shared" si="25"/>
        <v>80</v>
      </c>
      <c r="G111" s="29">
        <f t="shared" si="25"/>
        <v>35</v>
      </c>
      <c r="H111" s="29">
        <f t="shared" si="25"/>
        <v>74</v>
      </c>
      <c r="I111" s="29">
        <f t="shared" si="25"/>
        <v>472.75</v>
      </c>
      <c r="J111" s="29">
        <f t="shared" si="25"/>
        <v>13844.2</v>
      </c>
      <c r="K111" s="29">
        <f t="shared" si="25"/>
        <v>528.75</v>
      </c>
      <c r="L111" s="29">
        <f t="shared" si="25"/>
        <v>7</v>
      </c>
      <c r="M111" s="29">
        <f t="shared" si="25"/>
        <v>5</v>
      </c>
      <c r="N111" s="29">
        <f t="shared" si="25"/>
        <v>5</v>
      </c>
      <c r="O111" s="29">
        <f t="shared" si="25"/>
        <v>0</v>
      </c>
      <c r="P111" s="29">
        <f t="shared" si="25"/>
        <v>3</v>
      </c>
      <c r="Q111" s="29">
        <f t="shared" si="25"/>
        <v>135.75</v>
      </c>
      <c r="R111" s="29">
        <f t="shared" si="25"/>
        <v>485.5</v>
      </c>
      <c r="S111" s="6"/>
      <c r="T111" s="39">
        <f>SUM(T3:T110)</f>
        <v>1413</v>
      </c>
      <c r="U111" s="6">
        <f>SUM(U3:U110)</f>
        <v>12044.45</v>
      </c>
      <c r="V111" s="6"/>
      <c r="W111" s="7">
        <f>SUM(W3:W110)</f>
        <v>7.4829999999999979</v>
      </c>
      <c r="Y111" s="32">
        <f>SUM(Y3:Y110)</f>
        <v>10019.033999999996</v>
      </c>
    </row>
    <row r="112" spans="1:41" ht="15.75" thickTop="1" x14ac:dyDescent="0.25">
      <c r="V112" s="1" t="s">
        <v>106</v>
      </c>
      <c r="W112" s="2">
        <f>SUM(W3:W12)+W13/2+W15/2+SUM(W17:W38)+(W39*10/50)+(W41*20/50)+SUM(W43:W100)+W101/2+SUM(W102:W110)</f>
        <v>6.1039999999999974</v>
      </c>
    </row>
    <row r="113" spans="1:32" ht="15.75" thickBot="1" x14ac:dyDescent="0.3">
      <c r="D113" s="212" t="s">
        <v>88</v>
      </c>
      <c r="E113" s="73" t="s">
        <v>86</v>
      </c>
      <c r="F113" s="73" t="s">
        <v>86</v>
      </c>
      <c r="G113" s="74" t="s">
        <v>86</v>
      </c>
      <c r="H113" s="216" t="s">
        <v>86</v>
      </c>
      <c r="I113" s="212" t="s">
        <v>89</v>
      </c>
      <c r="J113" s="214" t="s">
        <v>86</v>
      </c>
      <c r="K113" s="212" t="s">
        <v>89</v>
      </c>
      <c r="L113" s="56"/>
      <c r="M113" s="56"/>
      <c r="N113" s="74" t="s">
        <v>89</v>
      </c>
      <c r="O113" s="74" t="s">
        <v>89</v>
      </c>
      <c r="P113" s="216" t="s">
        <v>89</v>
      </c>
      <c r="Q113" s="213" t="s">
        <v>89</v>
      </c>
      <c r="R113" s="212" t="s">
        <v>89</v>
      </c>
      <c r="T113" s="212" t="s">
        <v>88</v>
      </c>
      <c r="Y113"/>
    </row>
    <row r="114" spans="1:32" ht="19.5" thickBot="1" x14ac:dyDescent="0.35">
      <c r="D114" s="157">
        <v>0</v>
      </c>
      <c r="E114" s="78">
        <v>2049</v>
      </c>
      <c r="F114" s="78">
        <v>80</v>
      </c>
      <c r="G114" s="77">
        <v>35</v>
      </c>
      <c r="H114" s="217">
        <v>74</v>
      </c>
      <c r="I114" s="213">
        <f>48</f>
        <v>48</v>
      </c>
      <c r="J114" s="213">
        <v>1533</v>
      </c>
      <c r="K114" s="215">
        <v>15.25</v>
      </c>
      <c r="L114" s="218"/>
      <c r="M114" s="218"/>
      <c r="N114" s="146">
        <v>38.25</v>
      </c>
      <c r="O114" s="146">
        <v>0</v>
      </c>
      <c r="P114" s="219">
        <v>3</v>
      </c>
      <c r="Q114" s="220">
        <f>94+2</f>
        <v>96</v>
      </c>
      <c r="R114" s="213">
        <v>46.5</v>
      </c>
      <c r="T114" s="213">
        <v>22</v>
      </c>
      <c r="Y114"/>
    </row>
    <row r="115" spans="1:32" x14ac:dyDescent="0.25">
      <c r="D115" s="212" t="s">
        <v>89</v>
      </c>
      <c r="I115" s="212" t="s">
        <v>87</v>
      </c>
      <c r="J115" s="214" t="s">
        <v>87</v>
      </c>
      <c r="K115" s="212" t="s">
        <v>87</v>
      </c>
      <c r="L115" s="56"/>
      <c r="M115" s="56"/>
      <c r="N115" s="56"/>
      <c r="Q115" s="213" t="s">
        <v>87</v>
      </c>
      <c r="R115" s="212" t="s">
        <v>87</v>
      </c>
      <c r="T115" s="212" t="s">
        <v>89</v>
      </c>
      <c r="Y115"/>
    </row>
    <row r="116" spans="1:32" ht="16.5" thickBot="1" x14ac:dyDescent="0.3">
      <c r="D116" s="213">
        <v>1052.5</v>
      </c>
      <c r="I116" s="69">
        <v>425.75</v>
      </c>
      <c r="J116" s="69">
        <v>12311.25</v>
      </c>
      <c r="K116" s="81">
        <v>513.5</v>
      </c>
      <c r="L116" s="57"/>
      <c r="M116" s="57"/>
      <c r="N116" s="57"/>
      <c r="Q116" s="86">
        <v>39.75</v>
      </c>
      <c r="R116" s="69">
        <v>439</v>
      </c>
      <c r="T116" s="213">
        <v>835.75</v>
      </c>
    </row>
    <row r="117" spans="1:32" ht="19.5" thickBot="1" x14ac:dyDescent="0.35">
      <c r="D117" s="212" t="s">
        <v>87</v>
      </c>
      <c r="I117" s="77">
        <f>I112+I114+I116</f>
        <v>473.75</v>
      </c>
      <c r="J117" s="80">
        <f>J114+J116</f>
        <v>13844.25</v>
      </c>
      <c r="K117" s="82">
        <f>K114+K116</f>
        <v>528.75</v>
      </c>
      <c r="L117" s="137"/>
      <c r="M117" s="137"/>
      <c r="N117" s="137"/>
      <c r="Q117" s="146">
        <f>Q114+Q116</f>
        <v>135.75</v>
      </c>
      <c r="R117" s="146">
        <f>R112+R114+R116</f>
        <v>485.5</v>
      </c>
      <c r="T117" s="212" t="s">
        <v>87</v>
      </c>
    </row>
    <row r="118" spans="1:32" ht="15.75" thickBot="1" x14ac:dyDescent="0.3">
      <c r="D118" s="69">
        <v>619.5</v>
      </c>
      <c r="T118" s="69">
        <v>575.25</v>
      </c>
    </row>
    <row r="119" spans="1:32" ht="19.5" thickBot="1" x14ac:dyDescent="0.35">
      <c r="D119" s="146">
        <f>D114+D116+D118</f>
        <v>1672</v>
      </c>
      <c r="T119" s="146">
        <f>T116+T118</f>
        <v>1411</v>
      </c>
    </row>
    <row r="120" spans="1:32" ht="18.75" x14ac:dyDescent="0.3">
      <c r="D120" s="111"/>
    </row>
    <row r="121" spans="1:32" ht="15.75" thickBot="1" x14ac:dyDescent="0.3"/>
    <row r="122" spans="1:32" ht="21.75" thickBot="1" x14ac:dyDescent="0.4">
      <c r="B122" s="112" t="s">
        <v>109</v>
      </c>
    </row>
    <row r="123" spans="1:32" x14ac:dyDescent="0.25">
      <c r="A123" s="91">
        <v>22.75</v>
      </c>
      <c r="B123" s="92" t="s">
        <v>116</v>
      </c>
      <c r="C123" s="93" t="s">
        <v>18</v>
      </c>
      <c r="D123" s="94">
        <v>5</v>
      </c>
      <c r="E123" s="95">
        <v>8</v>
      </c>
      <c r="F123" s="95"/>
      <c r="G123" s="95"/>
      <c r="H123" s="96"/>
      <c r="I123" s="96"/>
      <c r="J123" s="96">
        <v>2</v>
      </c>
      <c r="K123" s="94"/>
      <c r="L123" s="94"/>
      <c r="M123" s="94"/>
      <c r="N123" s="94"/>
      <c r="O123" s="96"/>
      <c r="P123" s="96"/>
      <c r="Q123" s="96"/>
      <c r="R123" s="97"/>
      <c r="S123" s="98">
        <f t="shared" ref="S123:S126" si="26">SUM(D123:I123)-SUM(J123:R123)</f>
        <v>11</v>
      </c>
      <c r="T123" s="94">
        <v>4</v>
      </c>
      <c r="U123" s="98">
        <f>T123-S123</f>
        <v>-7</v>
      </c>
      <c r="V123" s="98">
        <f>IFERROR(U124/A123,0)</f>
        <v>6.197802197802198</v>
      </c>
      <c r="W123" s="99">
        <f t="shared" ref="W123" si="27">U123+V123</f>
        <v>-0.80219780219780201</v>
      </c>
      <c r="X123" s="100">
        <v>800</v>
      </c>
      <c r="Y123" s="101">
        <f t="shared" ref="Y123:Y126" si="28">X123*W123</f>
        <v>-641.75824175824164</v>
      </c>
    </row>
    <row r="124" spans="1:32" x14ac:dyDescent="0.25">
      <c r="A124" s="102"/>
      <c r="B124" s="17" t="s">
        <v>125</v>
      </c>
      <c r="C124" s="11" t="s">
        <v>19</v>
      </c>
      <c r="D124" s="8">
        <v>0</v>
      </c>
      <c r="E124" s="103"/>
      <c r="F124" s="103"/>
      <c r="G124" s="103"/>
      <c r="H124" s="19"/>
      <c r="I124" s="19">
        <v>2</v>
      </c>
      <c r="J124" s="19">
        <v>109.25</v>
      </c>
      <c r="K124" s="8"/>
      <c r="L124" s="8"/>
      <c r="M124" s="8"/>
      <c r="N124" s="8"/>
      <c r="O124" s="19"/>
      <c r="P124" s="19"/>
      <c r="Q124" s="19"/>
      <c r="R124" s="19">
        <v>11</v>
      </c>
      <c r="S124" s="1">
        <f t="shared" si="26"/>
        <v>-118.25</v>
      </c>
      <c r="T124" s="8">
        <v>22.75</v>
      </c>
      <c r="U124" s="1">
        <f t="shared" ref="U124" si="29">T124-S124</f>
        <v>141</v>
      </c>
      <c r="V124" s="1">
        <f>IFERROR(U125/A124,0)</f>
        <v>0</v>
      </c>
      <c r="W124" s="4">
        <f>V124</f>
        <v>0</v>
      </c>
      <c r="X124" s="22"/>
      <c r="Y124" s="104">
        <f t="shared" si="28"/>
        <v>0</v>
      </c>
    </row>
    <row r="125" spans="1:32" x14ac:dyDescent="0.25">
      <c r="A125" s="102">
        <v>50</v>
      </c>
      <c r="B125" s="17" t="s">
        <v>113</v>
      </c>
      <c r="C125" s="11" t="s">
        <v>18</v>
      </c>
      <c r="D125" s="8">
        <v>10.5</v>
      </c>
      <c r="E125" s="105">
        <v>53</v>
      </c>
      <c r="F125" s="105"/>
      <c r="G125" s="105"/>
      <c r="H125" s="19">
        <v>1</v>
      </c>
      <c r="I125" s="19">
        <v>0.5</v>
      </c>
      <c r="J125" s="19">
        <v>20</v>
      </c>
      <c r="K125" s="8">
        <v>1</v>
      </c>
      <c r="L125" s="8"/>
      <c r="M125" s="8"/>
      <c r="N125" s="8"/>
      <c r="O125" s="19"/>
      <c r="P125" s="19"/>
      <c r="Q125" s="19">
        <v>3</v>
      </c>
      <c r="R125" s="19">
        <v>0.5</v>
      </c>
      <c r="S125" s="1">
        <f t="shared" si="26"/>
        <v>40.5</v>
      </c>
      <c r="T125" s="8">
        <v>23</v>
      </c>
      <c r="U125" s="1">
        <f>T125-S125</f>
        <v>-17.5</v>
      </c>
      <c r="V125" s="1">
        <f>IFERROR(U126/A125,0)</f>
        <v>17.555</v>
      </c>
      <c r="W125" s="4">
        <f>U125+V125</f>
        <v>5.4999999999999716E-2</v>
      </c>
      <c r="X125" s="22">
        <v>1576</v>
      </c>
      <c r="Y125" s="104">
        <f t="shared" si="28"/>
        <v>86.679999999999552</v>
      </c>
    </row>
    <row r="126" spans="1:32" ht="15.75" thickBot="1" x14ac:dyDescent="0.3">
      <c r="A126" s="106"/>
      <c r="B126" s="107" t="s">
        <v>112</v>
      </c>
      <c r="C126" s="108" t="s">
        <v>19</v>
      </c>
      <c r="D126" s="126">
        <v>17</v>
      </c>
      <c r="E126" s="127"/>
      <c r="F126" s="127"/>
      <c r="G126" s="127"/>
      <c r="H126" s="113"/>
      <c r="I126" s="113">
        <v>30</v>
      </c>
      <c r="J126" s="113">
        <v>842.5</v>
      </c>
      <c r="K126" s="126"/>
      <c r="L126" s="126"/>
      <c r="M126" s="126"/>
      <c r="N126" s="126"/>
      <c r="O126" s="113"/>
      <c r="P126" s="113"/>
      <c r="Q126" s="113"/>
      <c r="R126" s="113">
        <v>37</v>
      </c>
      <c r="S126" s="114">
        <f t="shared" si="26"/>
        <v>-832.5</v>
      </c>
      <c r="T126" s="126">
        <v>45.25</v>
      </c>
      <c r="U126" s="114">
        <f>T126-S126</f>
        <v>877.75</v>
      </c>
      <c r="V126" s="114">
        <f>IFERROR(#REF!/A126,0)</f>
        <v>0</v>
      </c>
      <c r="W126" s="115">
        <f>V126</f>
        <v>0</v>
      </c>
      <c r="X126" s="109"/>
      <c r="Y126" s="128">
        <f t="shared" si="28"/>
        <v>0</v>
      </c>
    </row>
    <row r="127" spans="1:32" x14ac:dyDescent="0.25">
      <c r="D127" s="19"/>
      <c r="G127" s="22"/>
      <c r="I127" s="34"/>
      <c r="Q127" s="30"/>
      <c r="X127" s="22"/>
      <c r="Y127" s="125"/>
    </row>
    <row r="128" spans="1:32" x14ac:dyDescent="0.25">
      <c r="AF128" s="154"/>
    </row>
    <row r="140" spans="22:22" x14ac:dyDescent="0.25">
      <c r="V140" s="1">
        <f ca="1">V140</f>
        <v>0</v>
      </c>
    </row>
  </sheetData>
  <sheetProtection deleteColumns="0" deleteRows="0" sort="0" autoFilter="0"/>
  <autoFilter ref="A2:Y119" xr:uid="{FAEDFEB1-9299-49AB-985E-8B52E6F438AA}"/>
  <mergeCells count="6">
    <mergeCell ref="AI2:AO2"/>
    <mergeCell ref="B1:C1"/>
    <mergeCell ref="D1:I1"/>
    <mergeCell ref="J1:Q1"/>
    <mergeCell ref="S1:Y1"/>
    <mergeCell ref="AA2:AG2"/>
  </mergeCells>
  <conditionalFormatting sqref="W112">
    <cfRule type="cellIs" dxfId="24" priority="13" operator="lessThan">
      <formula>0</formula>
    </cfRule>
  </conditionalFormatting>
  <conditionalFormatting sqref="W127">
    <cfRule type="cellIs" dxfId="23" priority="1" operator="lessThan">
      <formula>0</formula>
    </cfRule>
  </conditionalFormatting>
  <conditionalFormatting sqref="W111:Y111">
    <cfRule type="cellIs" dxfId="22" priority="25" operator="greaterThan">
      <formula>0</formula>
    </cfRule>
    <cfRule type="cellIs" dxfId="21" priority="26" operator="lessThan">
      <formula>0</formula>
    </cfRule>
    <cfRule type="cellIs" dxfId="20" priority="27" operator="lessThan">
      <formula>0</formula>
    </cfRule>
  </conditionalFormatting>
  <conditionalFormatting sqref="AA39:AC40">
    <cfRule type="expression" dxfId="19" priority="7">
      <formula>ROW()=CELL("ROW")</formula>
    </cfRule>
  </conditionalFormatting>
  <conditionalFormatting sqref="AA45:AC56">
    <cfRule type="expression" dxfId="18" priority="9">
      <formula>ROW()=CELL("ROW")</formula>
    </cfRule>
  </conditionalFormatting>
  <conditionalFormatting sqref="AA59:AC60">
    <cfRule type="expression" dxfId="17" priority="11">
      <formula>ROW()=CELL("ROW")</formula>
    </cfRule>
  </conditionalFormatting>
  <conditionalFormatting sqref="AA31:AD32">
    <cfRule type="expression" dxfId="16" priority="10">
      <formula>ROW()=CELL("ROW")</formula>
    </cfRule>
  </conditionalFormatting>
  <conditionalFormatting sqref="AA41:AD44">
    <cfRule type="expression" dxfId="15" priority="2">
      <formula>ROW()=CELL("ROW")</formula>
    </cfRule>
  </conditionalFormatting>
  <conditionalFormatting sqref="AA57:AD58">
    <cfRule type="expression" dxfId="14" priority="8">
      <formula>ROW()=CELL("ROW")</formula>
    </cfRule>
  </conditionalFormatting>
  <conditionalFormatting sqref="AA61:AD62">
    <cfRule type="expression" dxfId="13" priority="6">
      <formula>ROW()=CELL("ROW")</formula>
    </cfRule>
  </conditionalFormatting>
  <conditionalFormatting sqref="AA79:AD80">
    <cfRule type="expression" dxfId="12" priority="5">
      <formula>ROW()=CELL("ROW")</formula>
    </cfRule>
  </conditionalFormatting>
  <conditionalFormatting sqref="AA97:AD102">
    <cfRule type="expression" dxfId="11" priority="3">
      <formula>ROW()=CELL("ROW")</formula>
    </cfRule>
  </conditionalFormatting>
  <conditionalFormatting sqref="AA3:AE16">
    <cfRule type="expression" dxfId="10" priority="12">
      <formula>ROW()=CELL("ROW")</formula>
    </cfRule>
  </conditionalFormatting>
  <conditionalFormatting sqref="AI39:AK40">
    <cfRule type="expression" dxfId="9" priority="19">
      <formula>ROW()=CELL("ROW")</formula>
    </cfRule>
  </conditionalFormatting>
  <conditionalFormatting sqref="AI45:AK56">
    <cfRule type="expression" dxfId="8" priority="21">
      <formula>ROW()=CELL("ROW")</formula>
    </cfRule>
  </conditionalFormatting>
  <conditionalFormatting sqref="AI59:AK60">
    <cfRule type="expression" dxfId="7" priority="23">
      <formula>ROW()=CELL("ROW")</formula>
    </cfRule>
  </conditionalFormatting>
  <conditionalFormatting sqref="AI31:AL32">
    <cfRule type="expression" dxfId="6" priority="22">
      <formula>ROW()=CELL("ROW")</formula>
    </cfRule>
  </conditionalFormatting>
  <conditionalFormatting sqref="AI41:AL44">
    <cfRule type="expression" dxfId="5" priority="14">
      <formula>ROW()=CELL("ROW")</formula>
    </cfRule>
  </conditionalFormatting>
  <conditionalFormatting sqref="AI57:AL58">
    <cfRule type="expression" dxfId="4" priority="20">
      <formula>ROW()=CELL("ROW")</formula>
    </cfRule>
  </conditionalFormatting>
  <conditionalFormatting sqref="AI61:AL62">
    <cfRule type="expression" dxfId="3" priority="18">
      <formula>ROW()=CELL("ROW")</formula>
    </cfRule>
  </conditionalFormatting>
  <conditionalFormatting sqref="AI79:AL80">
    <cfRule type="expression" dxfId="2" priority="17">
      <formula>ROW()=CELL("ROW")</formula>
    </cfRule>
  </conditionalFormatting>
  <conditionalFormatting sqref="AI97:AL102">
    <cfRule type="expression" dxfId="1" priority="15">
      <formula>ROW()=CELL("ROW")</formula>
    </cfRule>
  </conditionalFormatting>
  <conditionalFormatting sqref="AI3:AM16">
    <cfRule type="expression" dxfId="0" priority="24">
      <formula>ROW()=CELL("ROW")</formula>
    </cfRule>
  </conditionalFormatting>
  <pageMargins left="0.7" right="0.7" top="0.75" bottom="0.75" header="0.3" footer="0.3"/>
  <pageSetup paperSize="9" scale="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15B7-68C2-476A-AF61-E8BB570B7347}">
  <dimension ref="A2:L34"/>
  <sheetViews>
    <sheetView topLeftCell="A13" workbookViewId="0">
      <selection activeCell="I27" sqref="I27"/>
    </sheetView>
  </sheetViews>
  <sheetFormatPr defaultRowHeight="15" x14ac:dyDescent="0.25"/>
  <cols>
    <col min="1" max="1" width="10.7109375" bestFit="1" customWidth="1"/>
    <col min="2" max="2" width="8.85546875" style="33"/>
    <col min="5" max="5" width="10.140625" customWidth="1"/>
    <col min="6" max="6" width="8.85546875" style="33"/>
    <col min="9" max="9" width="9.7109375" bestFit="1" customWidth="1"/>
  </cols>
  <sheetData>
    <row r="2" spans="1:11" x14ac:dyDescent="0.25">
      <c r="A2" t="s">
        <v>120</v>
      </c>
      <c r="B2" s="33">
        <v>1</v>
      </c>
      <c r="E2" t="s">
        <v>122</v>
      </c>
      <c r="F2" s="33">
        <v>1</v>
      </c>
      <c r="G2">
        <v>0</v>
      </c>
      <c r="I2" t="s">
        <v>121</v>
      </c>
      <c r="J2" s="33">
        <v>1</v>
      </c>
      <c r="K2">
        <v>-50</v>
      </c>
    </row>
    <row r="3" spans="1:11" x14ac:dyDescent="0.25">
      <c r="A3" t="s">
        <v>120</v>
      </c>
      <c r="B3" s="33">
        <v>2</v>
      </c>
      <c r="E3" t="s">
        <v>122</v>
      </c>
      <c r="F3" s="33">
        <v>2</v>
      </c>
      <c r="G3">
        <v>1</v>
      </c>
      <c r="I3" t="s">
        <v>121</v>
      </c>
      <c r="J3" s="33">
        <v>2</v>
      </c>
      <c r="K3">
        <v>0</v>
      </c>
    </row>
    <row r="4" spans="1:11" x14ac:dyDescent="0.25">
      <c r="A4" t="s">
        <v>120</v>
      </c>
      <c r="B4" s="33">
        <v>3</v>
      </c>
      <c r="E4" t="s">
        <v>122</v>
      </c>
      <c r="F4" s="33">
        <v>3</v>
      </c>
      <c r="G4">
        <v>-3747</v>
      </c>
      <c r="I4" t="s">
        <v>121</v>
      </c>
      <c r="J4" s="33">
        <v>3</v>
      </c>
      <c r="K4">
        <v>3</v>
      </c>
    </row>
    <row r="5" spans="1:11" x14ac:dyDescent="0.25">
      <c r="A5" t="s">
        <v>120</v>
      </c>
      <c r="B5" s="33">
        <v>4</v>
      </c>
      <c r="E5" t="s">
        <v>122</v>
      </c>
      <c r="F5" s="33">
        <v>4</v>
      </c>
      <c r="G5">
        <v>129.75</v>
      </c>
      <c r="I5" t="s">
        <v>121</v>
      </c>
      <c r="J5" s="33">
        <v>4</v>
      </c>
      <c r="K5">
        <v>1172.75</v>
      </c>
    </row>
    <row r="6" spans="1:11" x14ac:dyDescent="0.25">
      <c r="A6" t="s">
        <v>120</v>
      </c>
      <c r="B6" s="33">
        <v>5</v>
      </c>
      <c r="C6">
        <v>-1.5</v>
      </c>
      <c r="E6" t="s">
        <v>122</v>
      </c>
      <c r="F6" s="33">
        <v>5</v>
      </c>
      <c r="G6">
        <v>-500.5</v>
      </c>
      <c r="I6" t="s">
        <v>121</v>
      </c>
      <c r="J6" s="33">
        <v>5</v>
      </c>
      <c r="K6">
        <v>1.75</v>
      </c>
    </row>
    <row r="7" spans="1:11" x14ac:dyDescent="0.25">
      <c r="A7" t="s">
        <v>120</v>
      </c>
      <c r="B7" s="33">
        <v>6</v>
      </c>
      <c r="C7">
        <v>0.75</v>
      </c>
      <c r="E7" t="s">
        <v>122</v>
      </c>
      <c r="F7" s="33">
        <v>6</v>
      </c>
      <c r="G7">
        <v>-1456</v>
      </c>
      <c r="I7" t="s">
        <v>121</v>
      </c>
      <c r="J7" s="33">
        <v>6</v>
      </c>
      <c r="K7">
        <v>1.5</v>
      </c>
    </row>
    <row r="8" spans="1:11" x14ac:dyDescent="0.25">
      <c r="A8" t="s">
        <v>120</v>
      </c>
      <c r="B8" s="33">
        <v>7</v>
      </c>
      <c r="C8">
        <v>-45.75</v>
      </c>
      <c r="E8" t="s">
        <v>122</v>
      </c>
      <c r="F8" s="33">
        <v>7</v>
      </c>
      <c r="G8">
        <v>-0.75</v>
      </c>
      <c r="I8" t="s">
        <v>121</v>
      </c>
      <c r="J8" s="33">
        <v>7</v>
      </c>
      <c r="K8">
        <v>3666</v>
      </c>
    </row>
    <row r="9" spans="1:11" x14ac:dyDescent="0.25">
      <c r="A9" t="s">
        <v>120</v>
      </c>
      <c r="B9" s="33">
        <v>8</v>
      </c>
      <c r="C9">
        <v>0</v>
      </c>
      <c r="E9" t="s">
        <v>122</v>
      </c>
      <c r="F9" s="33">
        <v>8</v>
      </c>
      <c r="G9">
        <v>0</v>
      </c>
      <c r="I9" t="s">
        <v>121</v>
      </c>
      <c r="J9" s="33">
        <v>8</v>
      </c>
      <c r="K9">
        <v>-0.45</v>
      </c>
    </row>
    <row r="10" spans="1:11" x14ac:dyDescent="0.25">
      <c r="A10" t="s">
        <v>120</v>
      </c>
      <c r="B10" s="33">
        <v>9</v>
      </c>
      <c r="C10">
        <v>0.75</v>
      </c>
      <c r="E10" t="s">
        <v>122</v>
      </c>
      <c r="F10" s="33">
        <v>9</v>
      </c>
      <c r="G10">
        <v>0</v>
      </c>
      <c r="I10" t="s">
        <v>121</v>
      </c>
      <c r="J10" s="33">
        <v>9</v>
      </c>
      <c r="K10">
        <v>-0.25</v>
      </c>
    </row>
    <row r="11" spans="1:11" x14ac:dyDescent="0.25">
      <c r="A11" t="s">
        <v>120</v>
      </c>
      <c r="B11" s="33">
        <v>10</v>
      </c>
      <c r="C11">
        <v>0.75</v>
      </c>
      <c r="E11" t="s">
        <v>122</v>
      </c>
      <c r="F11" s="33">
        <v>10</v>
      </c>
      <c r="G11">
        <v>19.75</v>
      </c>
      <c r="I11" t="s">
        <v>121</v>
      </c>
      <c r="J11" s="33">
        <v>10</v>
      </c>
      <c r="K11">
        <v>1394.5</v>
      </c>
    </row>
    <row r="12" spans="1:11" x14ac:dyDescent="0.25">
      <c r="A12" t="s">
        <v>120</v>
      </c>
      <c r="B12" s="33">
        <v>11</v>
      </c>
      <c r="C12">
        <v>-889.25</v>
      </c>
      <c r="E12" t="s">
        <v>122</v>
      </c>
      <c r="F12" s="33">
        <v>11</v>
      </c>
      <c r="G12">
        <v>-566.5</v>
      </c>
      <c r="I12" t="s">
        <v>121</v>
      </c>
      <c r="J12" s="33">
        <v>11</v>
      </c>
      <c r="K12">
        <v>0.75</v>
      </c>
    </row>
    <row r="13" spans="1:11" x14ac:dyDescent="0.25">
      <c r="A13" t="s">
        <v>120</v>
      </c>
      <c r="B13" s="33">
        <v>12</v>
      </c>
      <c r="C13">
        <v>0.25</v>
      </c>
      <c r="E13" t="s">
        <v>122</v>
      </c>
      <c r="F13" s="33">
        <v>12</v>
      </c>
      <c r="G13">
        <v>315</v>
      </c>
      <c r="I13" t="s">
        <v>121</v>
      </c>
      <c r="J13" s="33">
        <v>12</v>
      </c>
      <c r="K13">
        <v>66.5</v>
      </c>
    </row>
    <row r="14" spans="1:11" x14ac:dyDescent="0.25">
      <c r="A14" t="s">
        <v>120</v>
      </c>
      <c r="B14" s="33">
        <v>13</v>
      </c>
      <c r="C14">
        <v>0.5</v>
      </c>
      <c r="E14" t="s">
        <v>122</v>
      </c>
      <c r="F14" s="33">
        <v>13</v>
      </c>
      <c r="G14">
        <v>0</v>
      </c>
      <c r="I14" t="s">
        <v>121</v>
      </c>
      <c r="J14" s="33">
        <v>13</v>
      </c>
      <c r="K14">
        <v>-699.5</v>
      </c>
    </row>
    <row r="15" spans="1:11" x14ac:dyDescent="0.25">
      <c r="A15" t="s">
        <v>120</v>
      </c>
      <c r="B15" s="33">
        <v>14</v>
      </c>
      <c r="C15">
        <v>510.75</v>
      </c>
      <c r="E15" t="s">
        <v>122</v>
      </c>
      <c r="F15" s="33">
        <v>14</v>
      </c>
      <c r="G15">
        <v>0.75</v>
      </c>
      <c r="I15" t="s">
        <v>121</v>
      </c>
      <c r="J15" s="33">
        <v>14</v>
      </c>
      <c r="K15">
        <v>48.5</v>
      </c>
    </row>
    <row r="16" spans="1:11" x14ac:dyDescent="0.25">
      <c r="A16" t="s">
        <v>120</v>
      </c>
      <c r="B16" s="33">
        <v>15</v>
      </c>
      <c r="C16">
        <v>265</v>
      </c>
      <c r="E16" t="s">
        <v>122</v>
      </c>
      <c r="F16" s="33">
        <v>15</v>
      </c>
      <c r="G16">
        <v>257.75</v>
      </c>
      <c r="I16" t="s">
        <v>121</v>
      </c>
      <c r="J16" s="33">
        <v>15</v>
      </c>
      <c r="K16">
        <v>-5458.5</v>
      </c>
    </row>
    <row r="17" spans="1:12" x14ac:dyDescent="0.25">
      <c r="A17" t="s">
        <v>120</v>
      </c>
      <c r="B17" s="33">
        <v>16</v>
      </c>
      <c r="C17">
        <v>-7.75</v>
      </c>
      <c r="E17" t="s">
        <v>122</v>
      </c>
      <c r="F17" s="33">
        <v>16</v>
      </c>
      <c r="G17">
        <v>0.75</v>
      </c>
      <c r="I17" t="s">
        <v>121</v>
      </c>
      <c r="J17" s="33">
        <v>16</v>
      </c>
      <c r="K17">
        <v>-100</v>
      </c>
    </row>
    <row r="18" spans="1:12" x14ac:dyDescent="0.25">
      <c r="A18" t="s">
        <v>120</v>
      </c>
      <c r="B18" s="33">
        <v>17</v>
      </c>
      <c r="C18">
        <v>10.35</v>
      </c>
      <c r="E18" t="s">
        <v>122</v>
      </c>
      <c r="F18" s="33">
        <v>17</v>
      </c>
      <c r="G18">
        <v>0.75</v>
      </c>
      <c r="I18" t="s">
        <v>121</v>
      </c>
      <c r="J18" s="33">
        <v>17</v>
      </c>
      <c r="K18">
        <v>-0.5</v>
      </c>
    </row>
    <row r="19" spans="1:12" x14ac:dyDescent="0.25">
      <c r="A19" t="s">
        <v>120</v>
      </c>
      <c r="B19" s="33">
        <v>18</v>
      </c>
      <c r="C19">
        <v>-499.75</v>
      </c>
      <c r="E19" t="s">
        <v>122</v>
      </c>
      <c r="F19" s="33">
        <v>18</v>
      </c>
      <c r="G19">
        <v>0.5</v>
      </c>
      <c r="I19" t="s">
        <v>121</v>
      </c>
      <c r="J19" s="33">
        <v>18</v>
      </c>
      <c r="K19">
        <v>0.75</v>
      </c>
    </row>
    <row r="20" spans="1:12" x14ac:dyDescent="0.25">
      <c r="A20" t="s">
        <v>120</v>
      </c>
      <c r="B20" s="33">
        <v>19</v>
      </c>
      <c r="C20">
        <v>19.25</v>
      </c>
      <c r="E20" t="s">
        <v>122</v>
      </c>
      <c r="F20" s="33">
        <v>19</v>
      </c>
      <c r="G20">
        <v>-42</v>
      </c>
      <c r="I20" t="s">
        <v>121</v>
      </c>
      <c r="J20" s="33">
        <v>19</v>
      </c>
      <c r="K20">
        <v>6.25</v>
      </c>
    </row>
    <row r="21" spans="1:12" x14ac:dyDescent="0.25">
      <c r="A21" t="s">
        <v>120</v>
      </c>
      <c r="B21" s="33">
        <v>20</v>
      </c>
      <c r="C21">
        <v>0.5</v>
      </c>
      <c r="E21" t="s">
        <v>122</v>
      </c>
      <c r="F21" s="33">
        <v>20</v>
      </c>
      <c r="G21">
        <v>6.5</v>
      </c>
      <c r="I21" t="s">
        <v>121</v>
      </c>
      <c r="J21" s="33">
        <v>20</v>
      </c>
      <c r="K21">
        <v>1134.5</v>
      </c>
    </row>
    <row r="22" spans="1:12" x14ac:dyDescent="0.25">
      <c r="A22" t="s">
        <v>120</v>
      </c>
      <c r="B22" s="33">
        <v>21</v>
      </c>
      <c r="C22">
        <v>6</v>
      </c>
      <c r="E22" t="s">
        <v>122</v>
      </c>
      <c r="F22" s="33">
        <v>21</v>
      </c>
      <c r="G22">
        <v>9.25</v>
      </c>
      <c r="I22" t="s">
        <v>121</v>
      </c>
      <c r="J22" s="33">
        <v>21</v>
      </c>
      <c r="K22">
        <v>-4199.25</v>
      </c>
    </row>
    <row r="23" spans="1:12" x14ac:dyDescent="0.25">
      <c r="A23" t="s">
        <v>120</v>
      </c>
      <c r="B23" s="33">
        <v>22</v>
      </c>
      <c r="C23">
        <v>0</v>
      </c>
      <c r="E23" t="s">
        <v>122</v>
      </c>
      <c r="F23" s="33">
        <v>22</v>
      </c>
      <c r="G23">
        <v>0</v>
      </c>
      <c r="I23" t="s">
        <v>121</v>
      </c>
      <c r="J23" s="33">
        <v>22</v>
      </c>
      <c r="K23">
        <v>4251.5</v>
      </c>
    </row>
    <row r="24" spans="1:12" x14ac:dyDescent="0.25">
      <c r="A24" t="s">
        <v>120</v>
      </c>
      <c r="B24" s="33">
        <v>23</v>
      </c>
      <c r="C24">
        <v>0.5</v>
      </c>
      <c r="E24" t="s">
        <v>122</v>
      </c>
      <c r="F24" s="33">
        <v>23</v>
      </c>
      <c r="G24">
        <v>1329</v>
      </c>
      <c r="I24" t="s">
        <v>121</v>
      </c>
      <c r="J24" s="33">
        <v>23</v>
      </c>
      <c r="K24">
        <v>-19</v>
      </c>
    </row>
    <row r="25" spans="1:12" x14ac:dyDescent="0.25">
      <c r="A25" t="s">
        <v>120</v>
      </c>
      <c r="B25" s="33">
        <v>24</v>
      </c>
      <c r="C25">
        <v>0</v>
      </c>
      <c r="E25" t="s">
        <v>122</v>
      </c>
      <c r="F25" s="33">
        <v>24</v>
      </c>
      <c r="G25">
        <v>4.5</v>
      </c>
      <c r="I25" t="s">
        <v>121</v>
      </c>
      <c r="J25" s="33">
        <v>24</v>
      </c>
      <c r="K25">
        <v>1608.25</v>
      </c>
    </row>
    <row r="26" spans="1:12" x14ac:dyDescent="0.25">
      <c r="A26" t="s">
        <v>120</v>
      </c>
      <c r="B26" s="33">
        <v>25</v>
      </c>
      <c r="C26">
        <v>0</v>
      </c>
      <c r="E26" t="s">
        <v>122</v>
      </c>
      <c r="F26" s="33">
        <v>25</v>
      </c>
      <c r="G26">
        <v>1950.25</v>
      </c>
      <c r="I26" t="s">
        <v>121</v>
      </c>
      <c r="J26" s="33">
        <v>25</v>
      </c>
      <c r="K26">
        <v>1696.5</v>
      </c>
      <c r="L26">
        <v>5940.05</v>
      </c>
    </row>
    <row r="27" spans="1:12" x14ac:dyDescent="0.25">
      <c r="A27" t="s">
        <v>120</v>
      </c>
      <c r="B27" s="33">
        <v>26</v>
      </c>
      <c r="C27">
        <v>-1100</v>
      </c>
      <c r="E27" t="s">
        <v>122</v>
      </c>
      <c r="F27" s="33">
        <v>26</v>
      </c>
      <c r="G27">
        <v>0</v>
      </c>
      <c r="I27" t="s">
        <v>121</v>
      </c>
      <c r="J27" s="33">
        <v>26</v>
      </c>
      <c r="K27">
        <v>80.5</v>
      </c>
      <c r="L27">
        <v>-1659.11</v>
      </c>
    </row>
    <row r="28" spans="1:12" x14ac:dyDescent="0.25">
      <c r="A28" t="s">
        <v>120</v>
      </c>
      <c r="B28" s="33">
        <v>27</v>
      </c>
      <c r="C28">
        <v>-14.1</v>
      </c>
      <c r="E28" t="s">
        <v>122</v>
      </c>
      <c r="F28" s="33">
        <v>27</v>
      </c>
      <c r="G28">
        <v>343.5</v>
      </c>
      <c r="I28" t="s">
        <v>121</v>
      </c>
      <c r="J28" s="33">
        <v>27</v>
      </c>
      <c r="K28">
        <v>1175</v>
      </c>
      <c r="L28">
        <v>-1069.75</v>
      </c>
    </row>
    <row r="29" spans="1:12" x14ac:dyDescent="0.25">
      <c r="A29" t="s">
        <v>120</v>
      </c>
      <c r="B29" s="33">
        <v>28</v>
      </c>
      <c r="C29">
        <v>3.75</v>
      </c>
      <c r="E29" t="s">
        <v>122</v>
      </c>
      <c r="F29" s="33">
        <v>28</v>
      </c>
      <c r="G29">
        <v>-1</v>
      </c>
      <c r="I29" t="s">
        <v>121</v>
      </c>
      <c r="J29" s="33">
        <v>28</v>
      </c>
      <c r="K29">
        <v>159</v>
      </c>
      <c r="L29">
        <f>SUM(L26:L28)</f>
        <v>3211.1900000000005</v>
      </c>
    </row>
    <row r="30" spans="1:12" x14ac:dyDescent="0.25">
      <c r="A30" t="s">
        <v>120</v>
      </c>
      <c r="B30" s="33">
        <v>29</v>
      </c>
      <c r="C30">
        <v>668</v>
      </c>
      <c r="E30" t="s">
        <v>122</v>
      </c>
      <c r="F30" s="33">
        <v>29</v>
      </c>
      <c r="G30">
        <v>0.5</v>
      </c>
      <c r="J30" s="33"/>
    </row>
    <row r="31" spans="1:12" x14ac:dyDescent="0.25">
      <c r="A31" t="s">
        <v>120</v>
      </c>
      <c r="B31" s="33">
        <v>30</v>
      </c>
      <c r="C31">
        <v>0.5</v>
      </c>
      <c r="E31" t="s">
        <v>122</v>
      </c>
      <c r="F31" s="33">
        <v>30</v>
      </c>
      <c r="G31">
        <v>303.75</v>
      </c>
      <c r="J31" s="33"/>
    </row>
    <row r="32" spans="1:12" x14ac:dyDescent="0.25">
      <c r="A32" t="s">
        <v>120</v>
      </c>
      <c r="B32" s="33">
        <v>31</v>
      </c>
      <c r="C32">
        <v>0.75</v>
      </c>
      <c r="E32" t="s">
        <v>122</v>
      </c>
      <c r="F32" s="33">
        <v>31</v>
      </c>
      <c r="G32">
        <v>-18.61</v>
      </c>
      <c r="J32" s="33"/>
    </row>
    <row r="33" spans="3:11" x14ac:dyDescent="0.25">
      <c r="J33" s="33"/>
    </row>
    <row r="34" spans="3:11" x14ac:dyDescent="0.25">
      <c r="C34">
        <f>SUM(C2:C33)</f>
        <v>-1069.75</v>
      </c>
      <c r="F34"/>
      <c r="G34">
        <f>SUM(G2:G33)</f>
        <v>-1659.11</v>
      </c>
      <c r="K34">
        <f>SUM(K2:K33)</f>
        <v>5940.05</v>
      </c>
    </row>
  </sheetData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152 SOGOD LEYTE JAN. 28,2025 </vt:lpstr>
      <vt:lpstr>SOGOD LEYTE</vt:lpstr>
      <vt:lpstr>POS VS CLOUD INVENTORY</vt:lpstr>
      <vt:lpstr>MATER FILE</vt:lpstr>
      <vt:lpstr>Sheet2</vt:lpstr>
      <vt:lpstr>'152 SOGOD LEYTE JAN. 28,2025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MyLoRa_Vc</cp:lastModifiedBy>
  <cp:lastPrinted>2025-03-13T01:37:27Z</cp:lastPrinted>
  <dcterms:created xsi:type="dcterms:W3CDTF">2024-03-19T07:22:04Z</dcterms:created>
  <dcterms:modified xsi:type="dcterms:W3CDTF">2025-04-02T23:40:55Z</dcterms:modified>
</cp:coreProperties>
</file>