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995\Desktop\CLOUD vs POS INVENTORY\"/>
    </mc:Choice>
  </mc:AlternateContent>
  <xr:revisionPtr revIDLastSave="0" documentId="13_ncr:9_{6C6C210F-98E6-46D7-BA1B-4C5533197861}" xr6:coauthVersionLast="47" xr6:coauthVersionMax="47" xr10:uidLastSave="{00000000-0000-0000-0000-000000000000}"/>
  <bookViews>
    <workbookView xWindow="-108" yWindow="-108" windowWidth="23256" windowHeight="12456" xr2:uid="{671061F5-899D-4507-8D54-ED6B8969449E}"/>
  </bookViews>
  <sheets>
    <sheet name="Inventory Report (12-9-25)" sheetId="1" r:id="rId1"/>
  </sheets>
  <definedNames>
    <definedName name="_xlnm._FilterDatabase" localSheetId="0" hidden="1">'Inventory Report (12-9-25)'!$A$2:$D$2</definedName>
  </definedNames>
  <calcPr calcId="0"/>
</workbook>
</file>

<file path=xl/calcChain.xml><?xml version="1.0" encoding="utf-8"?>
<calcChain xmlns="http://schemas.openxmlformats.org/spreadsheetml/2006/main">
  <c r="F339" i="1" l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<sst xmlns="http://schemas.openxmlformats.org/spreadsheetml/2006/main" count="1359" uniqueCount="489">
  <si>
    <t>Inventory Code</t>
  </si>
  <si>
    <t>Item Description</t>
  </si>
  <si>
    <t>Beginning Quantity</t>
  </si>
  <si>
    <t>Ending Quantity</t>
  </si>
  <si>
    <t>Unit</t>
  </si>
  <si>
    <t>IN-047-0000000001</t>
  </si>
  <si>
    <t>PROMIX Calibre Hog Finisher Kilos</t>
  </si>
  <si>
    <t>Kg(s)</t>
  </si>
  <si>
    <t>PROMIX Calibre Hog Lacta kilos</t>
  </si>
  <si>
    <t>PROMIX HOG Piglet Booster PLUS(1x20) Pack</t>
  </si>
  <si>
    <t>PROMIX Aves 30  kilo</t>
  </si>
  <si>
    <t>PROMIX Calibre Hog Finisher (50kgs) bag</t>
  </si>
  <si>
    <t>Bag(s)</t>
  </si>
  <si>
    <t>PROMIX Calibre Hog Lacta (50kgs) bag</t>
  </si>
  <si>
    <t>PROMIX Calibre Hog Grower kilos</t>
  </si>
  <si>
    <t>PROMIX PDP 3mm ADV Kilo</t>
  </si>
  <si>
    <t>PROMIX PIGEON Red ADV Kilo</t>
  </si>
  <si>
    <t>Promix pre-starter kilo</t>
  </si>
  <si>
    <t xml:space="preserve">Tepox 5g  48s* </t>
  </si>
  <si>
    <t>Pc(s)</t>
  </si>
  <si>
    <t>tie cord medium</t>
  </si>
  <si>
    <t>True grit</t>
  </si>
  <si>
    <t>Valbazen 30ml</t>
  </si>
  <si>
    <t>Bot(s)</t>
  </si>
  <si>
    <t>Vetracin Gold 5g+prebiotics New 50s Box</t>
  </si>
  <si>
    <t>Box(s)</t>
  </si>
  <si>
    <t>Viminolak Iron Cell 30 ml</t>
  </si>
  <si>
    <t>Vitmin pro tab 100s</t>
  </si>
  <si>
    <t>Wash out 10ml</t>
  </si>
  <si>
    <t>Waterer Trough 2.5L</t>
  </si>
  <si>
    <t>Zeromite 10ml</t>
  </si>
  <si>
    <t>IN-047-0000000002</t>
  </si>
  <si>
    <t>Selectrogen 20g</t>
  </si>
  <si>
    <t>IN-047-0000000084</t>
  </si>
  <si>
    <t>PROMIX LAYER Mash 1 PREMIUM  (50KG) Bag</t>
  </si>
  <si>
    <t>IN-047-0000000098</t>
  </si>
  <si>
    <t>Belamyl 10ml</t>
  </si>
  <si>
    <t>IN-047-0000000216</t>
  </si>
  <si>
    <t>Ganador 50kg Bag</t>
  </si>
  <si>
    <t>IN-047-0000000249</t>
  </si>
  <si>
    <t>WB 7kinds Concentrate/conditioner (50 kgs) kilo</t>
  </si>
  <si>
    <t>PROMIX PDP 4mm ADV (50kgs) Bag</t>
  </si>
  <si>
    <t>Respigen drop 5ml</t>
  </si>
  <si>
    <t>Promotor (tab)</t>
  </si>
  <si>
    <t>Red Gel Forte Box</t>
  </si>
  <si>
    <t>Texas Combat 50s pcs</t>
  </si>
  <si>
    <t>Tie Cord Sagupaan</t>
  </si>
  <si>
    <t>Tyrox V 300s</t>
  </si>
  <si>
    <t>Vermex Forte (tab)</t>
  </si>
  <si>
    <t>Vetracin Gold 70mg (cap)</t>
  </si>
  <si>
    <t>Viminolak Box</t>
  </si>
  <si>
    <t>Voltplex (tab)</t>
  </si>
  <si>
    <t>Waterer 1 gal. LDI</t>
  </si>
  <si>
    <t>Zeromite 10ml 24s Box</t>
  </si>
  <si>
    <t>IN-047-0000000013</t>
  </si>
  <si>
    <t>PROMIX Duck Layer Pellet 50kg Bag</t>
  </si>
  <si>
    <t>Rose Gold Blue 50kgs Bag</t>
  </si>
  <si>
    <t>Sack(s)</t>
  </si>
  <si>
    <t>Dextrose 300g</t>
  </si>
  <si>
    <t>IN-047-0000000099</t>
  </si>
  <si>
    <t>Waterer 1 gal.</t>
  </si>
  <si>
    <t>IN-047-0000000273</t>
  </si>
  <si>
    <t>Texas Combat 50s BOX</t>
  </si>
  <si>
    <t>Syringe 1ml</t>
  </si>
  <si>
    <t>IN-047-0000000037</t>
  </si>
  <si>
    <t>PROMIX Hog Lactating Plus kilo</t>
  </si>
  <si>
    <t>Spectromax- L 100ml</t>
  </si>
  <si>
    <t>IN-047-0000001985</t>
  </si>
  <si>
    <t>Rose Gold Yellow 50kg Kilo</t>
  </si>
  <si>
    <t>IN-047-0000002037</t>
  </si>
  <si>
    <t>Rose Gold Blue 50kg Kilo</t>
  </si>
  <si>
    <t>IN-047-0000001575</t>
  </si>
  <si>
    <t>Rose Gold Yellow 50kg Bag</t>
  </si>
  <si>
    <t>IN-047-0000001447</t>
  </si>
  <si>
    <t>Vetracin Ultima 6g</t>
  </si>
  <si>
    <t>IN-047-0000001827</t>
  </si>
  <si>
    <t>Ganador 25kg Bag</t>
  </si>
  <si>
    <t>IN-047-0000001740</t>
  </si>
  <si>
    <t>Triple X Shampoo Box</t>
  </si>
  <si>
    <t>IN-047-0000001749</t>
  </si>
  <si>
    <t>Raptor Tab 100s Pcs</t>
  </si>
  <si>
    <t>IN-047-0000003349</t>
  </si>
  <si>
    <t>Iron D 100ml</t>
  </si>
  <si>
    <t>IN-047-0000003415</t>
  </si>
  <si>
    <t>PROMIX Layer Chick Starter Crumble Plus 50kg Bag</t>
  </si>
  <si>
    <t>IN-047-0000001837</t>
  </si>
  <si>
    <t>Vitmin pro 1kg*</t>
  </si>
  <si>
    <t>Container(s)</t>
  </si>
  <si>
    <t>IN-047-0000003521</t>
  </si>
  <si>
    <t>Dextrolyte 100ml</t>
  </si>
  <si>
    <t>IN-047-0000004016</t>
  </si>
  <si>
    <t>Sulpar QR tab 100s BOX</t>
  </si>
  <si>
    <t>IN-047-0000002134</t>
  </si>
  <si>
    <t>microban GT 20ml 30s Box</t>
  </si>
  <si>
    <t>IN-047-0000004142</t>
  </si>
  <si>
    <t>Sulpar tab 100s pcs</t>
  </si>
  <si>
    <t>IN-047-0000001960</t>
  </si>
  <si>
    <t>PROMIX HOG Piglet Booster PLUS (10KGS)KILO</t>
  </si>
  <si>
    <t>Streptopen v 25g powder</t>
  </si>
  <si>
    <t>IN-047-0000001878</t>
  </si>
  <si>
    <t>PROMIX HOG Piglet Booster PLUS (10kgs) Bag</t>
  </si>
  <si>
    <t>Raptor Tab 100s BOX</t>
  </si>
  <si>
    <t>Amoxityl 7g</t>
  </si>
  <si>
    <t>3X3 Green(nipis)</t>
  </si>
  <si>
    <t>Agmectin 2g Box</t>
  </si>
  <si>
    <t>Amoxicillin(ambimox) 500g 100s Box</t>
  </si>
  <si>
    <t>Amtyl 500g 100s pcs</t>
  </si>
  <si>
    <t>Aquadox 5g Box</t>
  </si>
  <si>
    <t>PROMIX Aves 35 kilo</t>
  </si>
  <si>
    <t>Ambroxitil  5g 48s Box</t>
  </si>
  <si>
    <t>Apralyte 6g</t>
  </si>
  <si>
    <t>IN-047-0000000333</t>
  </si>
  <si>
    <t>PAKYAW TAB BOX</t>
  </si>
  <si>
    <t>IN-047-0000000426</t>
  </si>
  <si>
    <t>PROMIX Calibre Hog Gesta kilos</t>
  </si>
  <si>
    <t>Agmectin 2g</t>
  </si>
  <si>
    <t>Amoxtin 5g</t>
  </si>
  <si>
    <t>Apralyte 6g 48s Box</t>
  </si>
  <si>
    <t>PROMIX Aves 35 Bag</t>
  </si>
  <si>
    <t>B50 200s Box</t>
  </si>
  <si>
    <t>Bayna banana</t>
  </si>
  <si>
    <t>Latigo 1000 10g</t>
  </si>
  <si>
    <t>MultiVitamins 100s</t>
  </si>
  <si>
    <t>MYLORA LOYALTY CARD</t>
  </si>
  <si>
    <t>Pakyaw (tab)</t>
  </si>
  <si>
    <t>plastic feeding cup medium</t>
  </si>
  <si>
    <t>Premoxil Tab Box</t>
  </si>
  <si>
    <t>PROMIX Aves 20 crumble  kilo</t>
  </si>
  <si>
    <t>Dextrose 100g</t>
  </si>
  <si>
    <t>3x3 Blue(baga)</t>
  </si>
  <si>
    <t>Ambroxitil  5g 48s pcs</t>
  </si>
  <si>
    <t>Amoxicillin(ambimox) 500g 100s pcs</t>
  </si>
  <si>
    <t>Amtyl 500g 100s Box</t>
  </si>
  <si>
    <t>Aquadox 5g</t>
  </si>
  <si>
    <t>B12 LDI (tab)</t>
  </si>
  <si>
    <t>Balancer</t>
  </si>
  <si>
    <t>Bee Pollen Box</t>
  </si>
  <si>
    <t>Calvex (tab)</t>
  </si>
  <si>
    <t>Complexor 3000 10ml</t>
  </si>
  <si>
    <t>Power Premium Grains 25kg Bag</t>
  </si>
  <si>
    <t>Doxylak Powder 7g</t>
  </si>
  <si>
    <t>Gabot</t>
  </si>
  <si>
    <t>Hapin 100s (pcs)</t>
  </si>
  <si>
    <t>Latigo 1000 5g Box</t>
  </si>
  <si>
    <t>PROMIX Aves 20 Pellets 50kg kilo</t>
  </si>
  <si>
    <t>PROMIX Aves 10 kilo</t>
  </si>
  <si>
    <t>Mylora crack corn bag</t>
  </si>
  <si>
    <t>Electrogen D+ 6g</t>
  </si>
  <si>
    <t>gloves likos(garter)</t>
  </si>
  <si>
    <t>NF1 (tab)</t>
  </si>
  <si>
    <t>(NOT ACTIVE)Pidro 2.4g box</t>
  </si>
  <si>
    <t>Premoxil (tab)</t>
  </si>
  <si>
    <t>IN-047-0000000348</t>
  </si>
  <si>
    <t>vetracin Gold 5g+Prebiotics 48s box</t>
  </si>
  <si>
    <t>IN-047-0000000788</t>
  </si>
  <si>
    <t>Agmectin 5g Box</t>
  </si>
  <si>
    <t>IN-047-0000000792</t>
  </si>
  <si>
    <t>Rose Gold Yellow 5kg Pack</t>
  </si>
  <si>
    <t>Pack(s)</t>
  </si>
  <si>
    <t>IN-047-0000000449</t>
  </si>
  <si>
    <t>AMOXIL-V PCS</t>
  </si>
  <si>
    <t>IN-047-0000000859</t>
  </si>
  <si>
    <t>Uterex 50s BOX</t>
  </si>
  <si>
    <t>IN-047-0000000902</t>
  </si>
  <si>
    <t>Fighting Cockbox Double Plastic</t>
  </si>
  <si>
    <t>IN-047-0000000915</t>
  </si>
  <si>
    <t>Game Cock Tape</t>
  </si>
  <si>
    <t>IN-047-0000000597</t>
  </si>
  <si>
    <t xml:space="preserve">4 in 1 set slasher </t>
  </si>
  <si>
    <t>IN-047-0000000648</t>
  </si>
  <si>
    <t>Wash Out (box)</t>
  </si>
  <si>
    <t>Jectran premium 20ml</t>
  </si>
  <si>
    <t>IN-047-0000000534</t>
  </si>
  <si>
    <t>Amoxityl 7g 48s BOX</t>
  </si>
  <si>
    <t>Bexan SP 10ml</t>
  </si>
  <si>
    <t>Rose Gold Yellow 25kg Bag</t>
  </si>
  <si>
    <t>IN-047-0000000989</t>
  </si>
  <si>
    <t>Gloves Ordinary</t>
  </si>
  <si>
    <t>IN-047-0000001038</t>
  </si>
  <si>
    <t>Bacterid 100ml</t>
  </si>
  <si>
    <t>IN-047-0000001040</t>
  </si>
  <si>
    <t>Semen Bottle</t>
  </si>
  <si>
    <t>IN-047-0000000908</t>
  </si>
  <si>
    <t>Promix Layer Mash 1 Calibre Kilo</t>
  </si>
  <si>
    <t>IN-047-0000000928</t>
  </si>
  <si>
    <t>Egg 1000 20g</t>
  </si>
  <si>
    <t>Robipenstrep 10 doses</t>
  </si>
  <si>
    <t>IN-047-0000000990</t>
  </si>
  <si>
    <t>Bucket Feeder 5kg</t>
  </si>
  <si>
    <t>IN-047-0000001039</t>
  </si>
  <si>
    <t>Syringe 10ml w/lock</t>
  </si>
  <si>
    <t>IN-047-0000001107</t>
  </si>
  <si>
    <t>MAIS #16 KILO</t>
  </si>
  <si>
    <t>IN-047-0000000425</t>
  </si>
  <si>
    <t>amoxil-v box 24s</t>
  </si>
  <si>
    <t>IN-047-0000000466</t>
  </si>
  <si>
    <t>Belamyl 100ml</t>
  </si>
  <si>
    <t>Promotor Tab Box</t>
  </si>
  <si>
    <t>B12 LDI Box</t>
  </si>
  <si>
    <t>IN-047-0000000551</t>
  </si>
  <si>
    <t>Electrogen D+ 20g</t>
  </si>
  <si>
    <t>Thyrolac 50g pcs</t>
  </si>
  <si>
    <t>Bexan XP 100ml</t>
  </si>
  <si>
    <t>IN-047-0000000785</t>
  </si>
  <si>
    <t>Promix Layer Mash 1 Calibre Bag</t>
  </si>
  <si>
    <t>Mais GC #16 (bag)</t>
  </si>
  <si>
    <t>IN-047-0000000858</t>
  </si>
  <si>
    <t>PROMIX Layer 1 Calibre-Short pellets 3mm BAG</t>
  </si>
  <si>
    <t>IN-047-0000000914</t>
  </si>
  <si>
    <t>Red Cell 50 ml</t>
  </si>
  <si>
    <t>IN-047-0000000988</t>
  </si>
  <si>
    <t>Belamyl 50ml</t>
  </si>
  <si>
    <t>IN-047-0000002420</t>
  </si>
  <si>
    <t>Premoxil 1kg Jar</t>
  </si>
  <si>
    <t>IN-047-0000002675</t>
  </si>
  <si>
    <t>Bacterid 20ml</t>
  </si>
  <si>
    <t>IN-047-0000001037</t>
  </si>
  <si>
    <t>AI Catheter</t>
  </si>
  <si>
    <t>Assorted Needles 10s packs</t>
  </si>
  <si>
    <t>IN-047-0000002786</t>
  </si>
  <si>
    <t>Pollard soft URC 40kg bag</t>
  </si>
  <si>
    <t>IN-047-0000001112</t>
  </si>
  <si>
    <t>Bayong</t>
  </si>
  <si>
    <t>IN-047-0000002207</t>
  </si>
  <si>
    <t xml:space="preserve">MICROBAN GT 30 X20ML BOX </t>
  </si>
  <si>
    <t>IN-047-0000002522</t>
  </si>
  <si>
    <t>PROMIX Aves 25 BAG</t>
  </si>
  <si>
    <t>IN-047-0000002736</t>
  </si>
  <si>
    <t>B12 AAFES Bottle</t>
  </si>
  <si>
    <t>IN-047-0000002972</t>
  </si>
  <si>
    <t>PROMIX HOG Grower PLUS (50kgs) Bag</t>
  </si>
  <si>
    <t>Mylora crack corn kilo</t>
  </si>
  <si>
    <t>PROMIX Aves 20  crumble (50kgs)  Bag</t>
  </si>
  <si>
    <t>Latigo 1000 5g</t>
  </si>
  <si>
    <t>PROMIX Aves 30 (50kgs) Bag</t>
  </si>
  <si>
    <t>Belamyl 20ml</t>
  </si>
  <si>
    <t>Baxidil SE 6g</t>
  </si>
  <si>
    <t>Calvex Tab Box</t>
  </si>
  <si>
    <t>Copyrine 10 ml</t>
  </si>
  <si>
    <t>Power Premium Grains 25kg Kilo</t>
  </si>
  <si>
    <t>Doxylak Tab Box</t>
  </si>
  <si>
    <t>gloves leather(ordinary)</t>
  </si>
  <si>
    <t>Pair(s)</t>
  </si>
  <si>
    <t>Jectran premium 10ml</t>
  </si>
  <si>
    <t>Electrogen D+ 20g Box</t>
  </si>
  <si>
    <t>Bexan XP 10ml</t>
  </si>
  <si>
    <t>IN-047-0000000468</t>
  </si>
  <si>
    <t>PROMIX Quail layer crumble 50kg Bag</t>
  </si>
  <si>
    <t>IN-047-0000000554</t>
  </si>
  <si>
    <t>Premoxil 5g powder box</t>
  </si>
  <si>
    <t>Oxyrid 5ml</t>
  </si>
  <si>
    <t>Pitoxal 5ml</t>
  </si>
  <si>
    <t>V22 200G powder BOX</t>
  </si>
  <si>
    <t>jectran premium 100ml</t>
  </si>
  <si>
    <t>IN-047-0000002250</t>
  </si>
  <si>
    <t xml:space="preserve">MICROBAN GT 30 X20ML pcs </t>
  </si>
  <si>
    <t>Promix pre-starter (25kgs) Bag</t>
  </si>
  <si>
    <t>PROMIX PDP 4mm ADV Kilo</t>
  </si>
  <si>
    <t>PROMIX Calibre Hog Gesta (50kgs) bag</t>
  </si>
  <si>
    <t>Wormal (tab)</t>
  </si>
  <si>
    <t>Selectrogen  20g 12s Box</t>
  </si>
  <si>
    <t>WB 7kinds Concentrate/conditioner (50 kgs)</t>
  </si>
  <si>
    <t>Vitmin Pro 20g  20S*</t>
  </si>
  <si>
    <t xml:space="preserve">Syringe 3ml </t>
  </si>
  <si>
    <t>PROMIX PIGEON Red ADV (50kgs) Bag</t>
  </si>
  <si>
    <t>Viminolak (tab)</t>
  </si>
  <si>
    <t>Astig Box</t>
  </si>
  <si>
    <t>IN-047-0000001388</t>
  </si>
  <si>
    <t>Vetracin Ultima 50s Box</t>
  </si>
  <si>
    <t>Waterer Trough  1.5L</t>
  </si>
  <si>
    <t>Red Cell 100ml Bottle</t>
  </si>
  <si>
    <t>Heads and tails 250ml</t>
  </si>
  <si>
    <t>Triple X Shampoo Pcs</t>
  </si>
  <si>
    <t>Lion Ivory 25kg Bag</t>
  </si>
  <si>
    <t>IN-047-0000001883</t>
  </si>
  <si>
    <t>Aqua grower (25kgs) bag</t>
  </si>
  <si>
    <t>V-rex 5g</t>
  </si>
  <si>
    <t>IN-047-0000002021</t>
  </si>
  <si>
    <t>Ganador 10kg Pack</t>
  </si>
  <si>
    <t>Tepox 48s BOX</t>
  </si>
  <si>
    <t>IN-047-0000002129</t>
  </si>
  <si>
    <t>Bexan SP 20ml</t>
  </si>
  <si>
    <t>IN-047-0000002136</t>
  </si>
  <si>
    <t>Lion Ivory 50kg Kilo</t>
  </si>
  <si>
    <t>IN-047-0000003225</t>
  </si>
  <si>
    <t>Rose Gold Yellow 5kg (10s) CASE</t>
  </si>
  <si>
    <t>Case(s)</t>
  </si>
  <si>
    <t>MULTIVITAMINS (NOROVIT)</t>
  </si>
  <si>
    <t>IN-047-0000003509</t>
  </si>
  <si>
    <t>Ganador 10kg (by 5s) Case</t>
  </si>
  <si>
    <t>IN-047-0000000164</t>
  </si>
  <si>
    <t>TRISULAK 3A TAB 100S box</t>
  </si>
  <si>
    <t>IN-047-0000003951</t>
  </si>
  <si>
    <t>Denorado Lami 5kg Pack</t>
  </si>
  <si>
    <t>IN-047-0000004128</t>
  </si>
  <si>
    <t>Rose Gold Blue 5kg (10s)CASE</t>
  </si>
  <si>
    <t>IN-047-0000004254</t>
  </si>
  <si>
    <t>Pyristat 7gx48s BOX</t>
  </si>
  <si>
    <t>Respigen 15 10ml</t>
  </si>
  <si>
    <t>IN-047-0000004568</t>
  </si>
  <si>
    <t>plastic bag XL</t>
  </si>
  <si>
    <t>IN-047-0000004579</t>
  </si>
  <si>
    <t>Pyristat 7g</t>
  </si>
  <si>
    <t>Trisulak 7g Pcs</t>
  </si>
  <si>
    <t>IN-047-0000004970</t>
  </si>
  <si>
    <t>Vitmin Pro tab 100s * box</t>
  </si>
  <si>
    <t>IN-047-0000004997</t>
  </si>
  <si>
    <t>Vetracin Gold (cap)</t>
  </si>
  <si>
    <t>IN-047-0000005238</t>
  </si>
  <si>
    <t>Respirax 7g 48s box</t>
  </si>
  <si>
    <t>IN-047-0000000465</t>
  </si>
  <si>
    <t>Rose Gold Blue 5kg Pack</t>
  </si>
  <si>
    <t xml:space="preserve">Fighting Cockbox Double </t>
  </si>
  <si>
    <t>Egg 1000 20g Box</t>
  </si>
  <si>
    <t>IN-047-0000000910</t>
  </si>
  <si>
    <t>Promix Layer Crumble 1 Calibre BAG</t>
  </si>
  <si>
    <t>IN-047-0000001111</t>
  </si>
  <si>
    <t>Rose Gold Blue 25kg Bag</t>
  </si>
  <si>
    <t>IN-047-0000000349</t>
  </si>
  <si>
    <t>vetracin Gold 5g+Prebiotics pcs 48s</t>
  </si>
  <si>
    <t>Wormal (box)</t>
  </si>
  <si>
    <t>Doxylak 7g powder Box</t>
  </si>
  <si>
    <t>IN-047-0000002426</t>
  </si>
  <si>
    <t>Ganador 5kg Pack</t>
  </si>
  <si>
    <t>IN-047-0000001004</t>
  </si>
  <si>
    <t>Uterex</t>
  </si>
  <si>
    <t>Electrogen D+ 6gx48s Box</t>
  </si>
  <si>
    <t>Hammer Caps Box</t>
  </si>
  <si>
    <t>IN-047-0000002206</t>
  </si>
  <si>
    <t>Lion Ivory 5kg Pack</t>
  </si>
  <si>
    <t>IN-047-0000000804</t>
  </si>
  <si>
    <t>Sprayer</t>
  </si>
  <si>
    <t>Bacterid 10ml</t>
  </si>
  <si>
    <t>Bee Pollen  (tab)</t>
  </si>
  <si>
    <t>Calcium bottles(s)</t>
  </si>
  <si>
    <t>ciprotyl 7g powder</t>
  </si>
  <si>
    <t>PROMIX Calibre Hog Grower 50 kls Bag</t>
  </si>
  <si>
    <t>Doxylak (tab)</t>
  </si>
  <si>
    <t>Latigo 1000 10g Box</t>
  </si>
  <si>
    <t>MYLORA PREMIUM CARD</t>
  </si>
  <si>
    <t>Pidro 2.4g</t>
  </si>
  <si>
    <t>PROMIX Aves 40 (25kgs) bag</t>
  </si>
  <si>
    <t>PROMIX Aves 20 Pellets 50kg Bag</t>
  </si>
  <si>
    <t>PROMIX Aves 10 (50kgs) Bag</t>
  </si>
  <si>
    <t>plastic linear feeder 1ft.</t>
  </si>
  <si>
    <t>likit</t>
  </si>
  <si>
    <t>Muscle Keep 20s</t>
  </si>
  <si>
    <t>IN-047-0000005133</t>
  </si>
  <si>
    <t>Big B (BROKEN) 50KG Bag</t>
  </si>
  <si>
    <t>IN-047-0000005271</t>
  </si>
  <si>
    <t>Palawan Rice 50kg Bag</t>
  </si>
  <si>
    <t>IN-047-0000002131</t>
  </si>
  <si>
    <t xml:space="preserve">King vita PLus </t>
  </si>
  <si>
    <t>Gram(s)</t>
  </si>
  <si>
    <t>IN-047-0000002029</t>
  </si>
  <si>
    <t>Ganador Broken (oliver 50kg) kilo</t>
  </si>
  <si>
    <t xml:space="preserve">Ivermectin 100ml Bottle </t>
  </si>
  <si>
    <t>IN-047-0000003380</t>
  </si>
  <si>
    <t>PROMIX Layer Chick Grower Crumble Plus 50kgs Bags</t>
  </si>
  <si>
    <t>IN-047-0000003510</t>
  </si>
  <si>
    <t>Ganador 5kg (by 10s) Case</t>
  </si>
  <si>
    <t>Sulpar QR 5g 50s box</t>
  </si>
  <si>
    <t>IN-047-0000004132</t>
  </si>
  <si>
    <t>Promix Layer Crumble 2 Calibre BAG</t>
  </si>
  <si>
    <t>IN-047-0000005270</t>
  </si>
  <si>
    <t>Boy Bigas 50kg Bag</t>
  </si>
  <si>
    <t>IN-047-0000000537</t>
  </si>
  <si>
    <t>Syringe 3mlx100s Box</t>
  </si>
  <si>
    <t>Bexan SP 100ml</t>
  </si>
  <si>
    <t>IN-047-0000000975</t>
  </si>
  <si>
    <t>Promix Layer Crumble 1 Calibre kilo</t>
  </si>
  <si>
    <t>Syringe 20ml w/lock</t>
  </si>
  <si>
    <t>IN-047-0000004567</t>
  </si>
  <si>
    <t>Cockbox plastic (single)</t>
  </si>
  <si>
    <t>Plastic bag Medium</t>
  </si>
  <si>
    <t>IN-047-0000004630</t>
  </si>
  <si>
    <t>Denorado Lami 25kg Bag</t>
  </si>
  <si>
    <t>IN-047-0000004971</t>
  </si>
  <si>
    <t>waterer 1/4 gal.</t>
  </si>
  <si>
    <t>IN-047-0000004323</t>
  </si>
  <si>
    <t>Viton ADE 10ml</t>
  </si>
  <si>
    <t>Plastic bag Large</t>
  </si>
  <si>
    <t>Denorado Lami 50kg Bag</t>
  </si>
  <si>
    <t>Gonadin 250-2ml</t>
  </si>
  <si>
    <t>IN-047-0000005117</t>
  </si>
  <si>
    <t>Calcium Carbonate Kilo</t>
  </si>
  <si>
    <t>PROMIX Aves 40 (kilo)</t>
  </si>
  <si>
    <t>IN-047-0000002619</t>
  </si>
  <si>
    <t>PROMIX Aves 25 KILO</t>
  </si>
  <si>
    <t>Egg 1000 1KG</t>
  </si>
  <si>
    <t>PROMIX Calibre Hog Starter (50kgs) bag</t>
  </si>
  <si>
    <t>PROMIX Hog Lactating Plus (50kgs) Bag</t>
  </si>
  <si>
    <t>PROMIX PDP 3mm ADV (50kgs) Bag</t>
  </si>
  <si>
    <t>PROMIX HOG Piglet Booster PLUS(1x20kgs)  Bag</t>
  </si>
  <si>
    <t>Quickheal 50ml Bottle</t>
  </si>
  <si>
    <t>Reload Max 15ml</t>
  </si>
  <si>
    <t>Scourex tab</t>
  </si>
  <si>
    <t>Spectromax 10ml</t>
  </si>
  <si>
    <t>Syringe 1mlx100s Box</t>
  </si>
  <si>
    <t>T2S Powder Box</t>
  </si>
  <si>
    <t>Trisulak 3A (tab)</t>
  </si>
  <si>
    <t>V22 30s bottle</t>
  </si>
  <si>
    <t>Vetracin Classic 5g</t>
  </si>
  <si>
    <t>Vetracin Premium 5g</t>
  </si>
  <si>
    <t>Vitmin pro 20g</t>
  </si>
  <si>
    <t>Voltplex (tab) 100s</t>
  </si>
  <si>
    <t>Waterer 1/2 gal.</t>
  </si>
  <si>
    <t>Agmectin 5g</t>
  </si>
  <si>
    <t>IN-047-0000000069</t>
  </si>
  <si>
    <t>Amovet 6g</t>
  </si>
  <si>
    <t>Cecical 200g BOX</t>
  </si>
  <si>
    <t>IN-047-0000000163</t>
  </si>
  <si>
    <t>Nipple Drinker #1 Sow Nipple Drinker with Red Strainer</t>
  </si>
  <si>
    <t>Mais GC #14 (bag)</t>
  </si>
  <si>
    <t>IN-047-0000000283</t>
  </si>
  <si>
    <t>Vetracin Gold 70mg Box</t>
  </si>
  <si>
    <t>PROMIX HOG Starter PLUS(50kgs) Bag</t>
  </si>
  <si>
    <t>PROMIX Calibre Hog Starter kilo</t>
  </si>
  <si>
    <t>Tie cord long</t>
  </si>
  <si>
    <t>(NOT ACTIVE)V22 200G powder</t>
  </si>
  <si>
    <t>Vetracin gold 5g+prebiotics 50s</t>
  </si>
  <si>
    <t>V22 100s Bottle</t>
  </si>
  <si>
    <t>PROMIX Hog Gestating Plus (50kgs) Bag</t>
  </si>
  <si>
    <t>PROMIX LAYER Crumble 1 PREMIUM  Kilo</t>
  </si>
  <si>
    <t>PROMIX Hog Gestating Plus kilo</t>
  </si>
  <si>
    <t>IN-047-0000001340</t>
  </si>
  <si>
    <t>Vetracin Ultima 48s BOX</t>
  </si>
  <si>
    <t>IN-047-0000001739</t>
  </si>
  <si>
    <t xml:space="preserve">Cecical 1kg </t>
  </si>
  <si>
    <t>IN-047-0000001741</t>
  </si>
  <si>
    <t>Ganador Broken (oliver 50kg) bag</t>
  </si>
  <si>
    <t>Lion Ivory 50kg Bag</t>
  </si>
  <si>
    <t>IN-047-0000001882</t>
  </si>
  <si>
    <t>Pork O Milk 150g</t>
  </si>
  <si>
    <t>Lion Ivory 10kg Pack</t>
  </si>
  <si>
    <t>IN-047-0000002128</t>
  </si>
  <si>
    <t>Lion ivory 5kg(10s) case</t>
  </si>
  <si>
    <t>Ganador (kilo)</t>
  </si>
  <si>
    <t>Oxytetracyclin 20% LA</t>
  </si>
  <si>
    <t>IN-047-0000003426</t>
  </si>
  <si>
    <t xml:space="preserve">Calcium Carbonate </t>
  </si>
  <si>
    <t>IN-047-0000003597</t>
  </si>
  <si>
    <t>Egg tray (120pcs) Bundle</t>
  </si>
  <si>
    <t>Bundle(s)</t>
  </si>
  <si>
    <t>IN-047-0000004025</t>
  </si>
  <si>
    <t>Sulpar Qr 5g pcs</t>
  </si>
  <si>
    <t>Bastonero  Plus  5g Box</t>
  </si>
  <si>
    <t>Cockbox plastic double</t>
  </si>
  <si>
    <t>IN-047-0000004569</t>
  </si>
  <si>
    <t>Trisulak  7gx48s Box</t>
  </si>
  <si>
    <t>Vetracin Gold Cap. (Box)</t>
  </si>
  <si>
    <t>IN-047-0000004989</t>
  </si>
  <si>
    <t>Microban Gt 20ml 30s pcs</t>
  </si>
  <si>
    <t>IN-047-0000005148</t>
  </si>
  <si>
    <t>Big B (BROKEN) 50KG Kilo</t>
  </si>
  <si>
    <t>IN-047-0000005279</t>
  </si>
  <si>
    <t>Palawan Rice 50kg kilo new</t>
  </si>
  <si>
    <t>T2S 5g Powder 24s</t>
  </si>
  <si>
    <t>Red Gel Forte (tab)</t>
  </si>
  <si>
    <t>T2S 100s cap</t>
  </si>
  <si>
    <t>SMP 500 12s</t>
  </si>
  <si>
    <t>Romoxtyl (tab)</t>
  </si>
  <si>
    <t>Premoxil pow. 5g</t>
  </si>
  <si>
    <t>Multilyte 22g</t>
  </si>
  <si>
    <t>Astig tab</t>
  </si>
  <si>
    <t>B50 (tab)</t>
  </si>
  <si>
    <t>CT William</t>
  </si>
  <si>
    <t>Laktamino XE 30ml</t>
  </si>
  <si>
    <t>Bexan XP 20ml</t>
  </si>
  <si>
    <t>Mite free 10ml</t>
  </si>
  <si>
    <t>Bexan XP (tab) pcs</t>
  </si>
  <si>
    <t>Hammer cap</t>
  </si>
  <si>
    <t>Cutting keep</t>
  </si>
  <si>
    <t>IN-047-0000004257</t>
  </si>
  <si>
    <t>Bastonero plus</t>
  </si>
  <si>
    <t>Item Code</t>
  </si>
  <si>
    <t>Amoxityl 7g 48's BOX</t>
  </si>
  <si>
    <t>microban GT 20ml 30's Box</t>
  </si>
  <si>
    <t>Raptor Tab 100's BOX</t>
  </si>
  <si>
    <t>Respirax 7g 48's box</t>
  </si>
  <si>
    <t xml:space="preserve">Tepox 5g  48's* </t>
  </si>
  <si>
    <t>Trisulak  7gx48's Box</t>
  </si>
  <si>
    <t>V22 100's Bottle</t>
  </si>
  <si>
    <t>V22 30's bottle</t>
  </si>
  <si>
    <t>Vitmin Pro 20g  20'S*</t>
  </si>
  <si>
    <t>Vitmin Pro tab 100's * box</t>
  </si>
  <si>
    <t>Voltplex (tab) 100's</t>
  </si>
  <si>
    <t>CLOUD INVENTORY</t>
  </si>
  <si>
    <t>POS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</si>
</sst>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/>
    <xf numFmtId="0" fontId="0" fillId="33" borderId="0" xfId="0" applyFill="1" applyAlignment="1"/>
    <xf numFmtId="0" fontId="0" fillId="33" borderId="0" xfId="0" applyFill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EF06-D386-4C70-AF82-64259D922A56}">
  <dimension ref="A1:J339"/>
  <sheetViews>
    <sheetView tabSelected="1" workbookViewId="0">
      <selection activeCell="E6" sqref="E6"/>
    </sheetView>
  </sheetViews>
  <sheetFormatPr defaultRowHeight="14.4" x14ac:dyDescent="0.3"/>
  <cols>
    <col min="1" max="1" width="17.44140625" style="1" bestFit="1" customWidth="1"/>
    <col min="2" max="2" width="46.21875" style="1" bestFit="1" customWidth="1"/>
    <col min="3" max="3" width="16.33203125" style="1" bestFit="1" customWidth="1"/>
    <col min="4" max="4" width="13.88671875" style="1" bestFit="1" customWidth="1"/>
    <col min="5" max="5" width="8.88671875" style="1"/>
    <col min="6" max="6" width="11" style="1" bestFit="1" customWidth="1"/>
    <col min="7" max="7" width="46.21875" style="1" bestFit="1" customWidth="1"/>
    <col min="8" max="8" width="10.88671875" style="1" bestFit="1" customWidth="1"/>
    <col min="9" max="9" width="16.33203125" style="1" bestFit="1" customWidth="1"/>
    <col min="10" max="10" width="13.88671875" style="1" bestFit="1" customWidth="1"/>
    <col min="11" max="16384" width="8.88671875" style="1"/>
  </cols>
  <sheetData>
    <row r="1" spans="1:10" ht="21.6" thickBot="1" x14ac:dyDescent="0.45">
      <c r="A1" s="4" t="s">
        <v>487</v>
      </c>
      <c r="B1" s="5"/>
      <c r="C1" s="5"/>
      <c r="D1" s="6"/>
      <c r="F1" s="7" t="s">
        <v>488</v>
      </c>
      <c r="G1" s="8"/>
      <c r="H1" s="8"/>
      <c r="I1" s="8"/>
      <c r="J1" s="9"/>
    </row>
    <row r="2" spans="1:10" x14ac:dyDescent="0.3">
      <c r="A2" s="1" t="s">
        <v>0</v>
      </c>
      <c r="B2" s="1" t="s">
        <v>1</v>
      </c>
      <c r="C2" s="1" t="s">
        <v>2</v>
      </c>
      <c r="D2" s="1" t="s">
        <v>3</v>
      </c>
      <c r="F2" t="s">
        <v>475</v>
      </c>
      <c r="G2" t="s">
        <v>1</v>
      </c>
      <c r="H2" t="s">
        <v>4</v>
      </c>
      <c r="I2" t="s">
        <v>2</v>
      </c>
      <c r="J2" t="s">
        <v>3</v>
      </c>
    </row>
    <row r="3" spans="1:10" x14ac:dyDescent="0.3">
      <c r="A3" s="1" t="s">
        <v>5</v>
      </c>
      <c r="B3" s="1" t="s">
        <v>150</v>
      </c>
      <c r="C3" s="1">
        <v>0</v>
      </c>
      <c r="D3" s="1">
        <v>0</v>
      </c>
      <c r="F3" t="str">
        <f>"0000000079"</f>
        <v>0000000079</v>
      </c>
      <c r="G3" t="s">
        <v>150</v>
      </c>
      <c r="H3" t="s">
        <v>19</v>
      </c>
      <c r="I3">
        <v>0</v>
      </c>
      <c r="J3">
        <v>0</v>
      </c>
    </row>
    <row r="4" spans="1:10" x14ac:dyDescent="0.3">
      <c r="A4" s="1" t="s">
        <v>5</v>
      </c>
      <c r="B4" s="1" t="s">
        <v>419</v>
      </c>
      <c r="C4" s="1">
        <v>0</v>
      </c>
      <c r="D4" s="1">
        <v>0</v>
      </c>
      <c r="F4" t="str">
        <f>"0000000112"</f>
        <v>0000000112</v>
      </c>
      <c r="G4" t="s">
        <v>419</v>
      </c>
      <c r="H4" t="s">
        <v>19</v>
      </c>
      <c r="I4">
        <v>0</v>
      </c>
      <c r="J4">
        <v>0</v>
      </c>
    </row>
    <row r="5" spans="1:10" x14ac:dyDescent="0.3">
      <c r="A5" s="1" t="s">
        <v>5</v>
      </c>
      <c r="B5" s="1" t="s">
        <v>129</v>
      </c>
      <c r="C5" s="1">
        <v>0</v>
      </c>
      <c r="D5" s="1">
        <v>0</v>
      </c>
      <c r="F5" t="str">
        <f>"0000000249"</f>
        <v>0000000249</v>
      </c>
      <c r="G5" t="s">
        <v>129</v>
      </c>
      <c r="H5" t="s">
        <v>19</v>
      </c>
      <c r="I5">
        <v>0</v>
      </c>
      <c r="J5">
        <v>0</v>
      </c>
    </row>
    <row r="6" spans="1:10" x14ac:dyDescent="0.3">
      <c r="A6" s="1" t="s">
        <v>5</v>
      </c>
      <c r="B6" s="1" t="s">
        <v>103</v>
      </c>
      <c r="C6" s="1">
        <v>0</v>
      </c>
      <c r="D6" s="1">
        <v>0</v>
      </c>
      <c r="F6" t="str">
        <f>"0000000216"</f>
        <v>0000000216</v>
      </c>
      <c r="G6" t="s">
        <v>103</v>
      </c>
      <c r="H6" t="s">
        <v>19</v>
      </c>
      <c r="I6">
        <v>0</v>
      </c>
      <c r="J6">
        <v>0</v>
      </c>
    </row>
    <row r="7" spans="1:10" x14ac:dyDescent="0.3">
      <c r="A7" s="1" t="s">
        <v>167</v>
      </c>
      <c r="B7" s="1" t="s">
        <v>168</v>
      </c>
      <c r="C7" s="1">
        <v>71</v>
      </c>
      <c r="D7" s="1">
        <v>71</v>
      </c>
      <c r="F7" t="str">
        <f>"0000000850"</f>
        <v>0000000850</v>
      </c>
      <c r="G7" t="s">
        <v>168</v>
      </c>
      <c r="H7" t="s">
        <v>158</v>
      </c>
      <c r="I7">
        <v>71</v>
      </c>
      <c r="J7">
        <v>71</v>
      </c>
    </row>
    <row r="8" spans="1:10" x14ac:dyDescent="0.3">
      <c r="A8" s="1" t="s">
        <v>5</v>
      </c>
      <c r="B8" s="1" t="s">
        <v>115</v>
      </c>
      <c r="C8" s="1">
        <v>9</v>
      </c>
      <c r="D8" s="1">
        <v>9</v>
      </c>
      <c r="F8" t="str">
        <f>"0000000187"</f>
        <v>0000000187</v>
      </c>
      <c r="G8" t="s">
        <v>115</v>
      </c>
      <c r="H8" t="s">
        <v>19</v>
      </c>
      <c r="I8">
        <v>9</v>
      </c>
      <c r="J8">
        <v>9</v>
      </c>
    </row>
    <row r="9" spans="1:10" x14ac:dyDescent="0.3">
      <c r="A9" s="1" t="s">
        <v>5</v>
      </c>
      <c r="B9" s="1" t="s">
        <v>104</v>
      </c>
      <c r="C9" s="1">
        <v>4</v>
      </c>
      <c r="D9" s="1">
        <v>4</v>
      </c>
      <c r="F9" t="str">
        <f>"0000000314"</f>
        <v>0000000314</v>
      </c>
      <c r="G9" t="s">
        <v>104</v>
      </c>
      <c r="H9" t="s">
        <v>25</v>
      </c>
      <c r="I9">
        <v>4</v>
      </c>
      <c r="J9">
        <v>4</v>
      </c>
    </row>
    <row r="10" spans="1:10" x14ac:dyDescent="0.3">
      <c r="A10" s="1" t="s">
        <v>5</v>
      </c>
      <c r="B10" s="1" t="s">
        <v>407</v>
      </c>
      <c r="C10" s="1">
        <v>32</v>
      </c>
      <c r="D10" s="1">
        <v>25</v>
      </c>
      <c r="F10" t="str">
        <f>"0000000186"</f>
        <v>0000000186</v>
      </c>
      <c r="G10" t="s">
        <v>407</v>
      </c>
      <c r="H10" t="s">
        <v>19</v>
      </c>
      <c r="I10">
        <v>32</v>
      </c>
      <c r="J10">
        <v>25</v>
      </c>
    </row>
    <row r="11" spans="1:10" x14ac:dyDescent="0.3">
      <c r="A11" s="1" t="s">
        <v>154</v>
      </c>
      <c r="B11" s="1" t="s">
        <v>155</v>
      </c>
      <c r="C11" s="1">
        <v>2</v>
      </c>
      <c r="D11" s="1">
        <v>2</v>
      </c>
      <c r="F11" t="str">
        <f>"0000000315"</f>
        <v>0000000315</v>
      </c>
      <c r="G11" t="s">
        <v>155</v>
      </c>
      <c r="H11" t="s">
        <v>25</v>
      </c>
      <c r="I11">
        <v>2</v>
      </c>
      <c r="J11">
        <v>2</v>
      </c>
    </row>
    <row r="12" spans="1:10" x14ac:dyDescent="0.3">
      <c r="A12" s="1" t="s">
        <v>216</v>
      </c>
      <c r="B12" s="1" t="s">
        <v>217</v>
      </c>
      <c r="C12" s="1">
        <v>0</v>
      </c>
      <c r="D12" s="1">
        <v>0</v>
      </c>
      <c r="F12" t="str">
        <f>"0000000957"</f>
        <v>0000000957</v>
      </c>
      <c r="G12" t="s">
        <v>217</v>
      </c>
      <c r="H12" t="s">
        <v>19</v>
      </c>
      <c r="I12">
        <v>0</v>
      </c>
      <c r="J12">
        <v>0</v>
      </c>
    </row>
    <row r="13" spans="1:10" x14ac:dyDescent="0.3">
      <c r="A13" s="1" t="s">
        <v>5</v>
      </c>
      <c r="B13" s="1" t="s">
        <v>109</v>
      </c>
      <c r="C13" s="1">
        <v>6</v>
      </c>
      <c r="D13" s="1">
        <v>6</v>
      </c>
      <c r="F13" t="str">
        <f>"0000000320"</f>
        <v>0000000320</v>
      </c>
      <c r="G13" t="s">
        <v>109</v>
      </c>
      <c r="H13" t="s">
        <v>25</v>
      </c>
      <c r="I13">
        <v>6</v>
      </c>
      <c r="J13">
        <v>6</v>
      </c>
    </row>
    <row r="14" spans="1:10" x14ac:dyDescent="0.3">
      <c r="A14" s="1" t="s">
        <v>5</v>
      </c>
      <c r="B14" s="1" t="s">
        <v>130</v>
      </c>
      <c r="C14" s="1">
        <v>20</v>
      </c>
      <c r="D14" s="1">
        <v>20</v>
      </c>
      <c r="F14" t="str">
        <f>"0000000061"</f>
        <v>0000000061</v>
      </c>
      <c r="G14" t="s">
        <v>130</v>
      </c>
      <c r="H14" t="s">
        <v>19</v>
      </c>
      <c r="I14">
        <v>20</v>
      </c>
      <c r="J14">
        <v>20</v>
      </c>
    </row>
    <row r="15" spans="1:10" x14ac:dyDescent="0.3">
      <c r="A15" s="1" t="s">
        <v>408</v>
      </c>
      <c r="B15" s="1" t="s">
        <v>409</v>
      </c>
      <c r="C15" s="1">
        <v>0</v>
      </c>
      <c r="D15" s="1">
        <v>0</v>
      </c>
      <c r="F15" t="str">
        <f>"0000000105"</f>
        <v>0000000105</v>
      </c>
      <c r="G15" t="s">
        <v>409</v>
      </c>
      <c r="H15" t="s">
        <v>19</v>
      </c>
      <c r="I15">
        <v>0</v>
      </c>
      <c r="J15">
        <v>0</v>
      </c>
    </row>
    <row r="16" spans="1:10" x14ac:dyDescent="0.3">
      <c r="A16" s="1" t="s">
        <v>5</v>
      </c>
      <c r="B16" s="1" t="s">
        <v>105</v>
      </c>
      <c r="C16" s="1">
        <v>0</v>
      </c>
      <c r="D16" s="1">
        <v>0</v>
      </c>
      <c r="F16" t="str">
        <f>"0000000319"</f>
        <v>0000000319</v>
      </c>
      <c r="G16" t="s">
        <v>105</v>
      </c>
      <c r="H16" t="s">
        <v>25</v>
      </c>
      <c r="I16">
        <v>0</v>
      </c>
      <c r="J16">
        <v>0</v>
      </c>
    </row>
    <row r="17" spans="1:10" x14ac:dyDescent="0.3">
      <c r="A17" s="1" t="s">
        <v>5</v>
      </c>
      <c r="B17" s="1" t="s">
        <v>131</v>
      </c>
      <c r="C17" s="1">
        <v>0</v>
      </c>
      <c r="D17" s="1">
        <v>0</v>
      </c>
      <c r="F17" t="str">
        <f>"0000000240"</f>
        <v>0000000240</v>
      </c>
      <c r="G17" t="s">
        <v>131</v>
      </c>
      <c r="H17" t="s">
        <v>19</v>
      </c>
      <c r="I17">
        <v>0</v>
      </c>
      <c r="J17">
        <v>0</v>
      </c>
    </row>
    <row r="18" spans="1:10" x14ac:dyDescent="0.3">
      <c r="A18" s="2" t="s">
        <v>193</v>
      </c>
      <c r="B18" s="2" t="s">
        <v>194</v>
      </c>
      <c r="C18" s="2">
        <v>7</v>
      </c>
      <c r="D18" s="2">
        <v>7</v>
      </c>
      <c r="F18" s="3" t="str">
        <f>"0000000294"</f>
        <v>0000000294</v>
      </c>
      <c r="G18" s="3" t="s">
        <v>194</v>
      </c>
      <c r="H18" s="3" t="s">
        <v>25</v>
      </c>
      <c r="I18" s="3">
        <v>6</v>
      </c>
      <c r="J18" s="3">
        <v>6</v>
      </c>
    </row>
    <row r="19" spans="1:10" x14ac:dyDescent="0.3">
      <c r="A19" s="1" t="s">
        <v>159</v>
      </c>
      <c r="B19" s="1" t="s">
        <v>160</v>
      </c>
      <c r="C19" s="1">
        <v>4</v>
      </c>
      <c r="D19" s="1">
        <v>4</v>
      </c>
      <c r="F19" t="str">
        <f>"0000000171"</f>
        <v>0000000171</v>
      </c>
      <c r="G19" t="s">
        <v>160</v>
      </c>
      <c r="H19" t="s">
        <v>19</v>
      </c>
      <c r="I19">
        <v>4</v>
      </c>
      <c r="J19">
        <v>4</v>
      </c>
    </row>
    <row r="20" spans="1:10" x14ac:dyDescent="0.3">
      <c r="A20" s="1" t="s">
        <v>5</v>
      </c>
      <c r="B20" s="1" t="s">
        <v>102</v>
      </c>
      <c r="C20" s="1">
        <v>0</v>
      </c>
      <c r="D20" s="1">
        <v>0</v>
      </c>
      <c r="F20" t="str">
        <f>"0000000120"</f>
        <v>0000000120</v>
      </c>
      <c r="G20" t="s">
        <v>102</v>
      </c>
      <c r="H20" t="s">
        <v>19</v>
      </c>
      <c r="I20">
        <v>0</v>
      </c>
      <c r="J20">
        <v>0</v>
      </c>
    </row>
    <row r="21" spans="1:10" x14ac:dyDescent="0.3">
      <c r="A21" s="1" t="s">
        <v>172</v>
      </c>
      <c r="B21" s="1" t="s">
        <v>173</v>
      </c>
      <c r="C21" s="1">
        <v>0</v>
      </c>
      <c r="D21" s="1">
        <v>0</v>
      </c>
      <c r="F21" t="str">
        <f>"0000000761"</f>
        <v>0000000761</v>
      </c>
      <c r="G21" t="s">
        <v>476</v>
      </c>
      <c r="H21" t="s">
        <v>25</v>
      </c>
      <c r="I21">
        <v>0</v>
      </c>
      <c r="J21">
        <v>0</v>
      </c>
    </row>
    <row r="22" spans="1:10" x14ac:dyDescent="0.3">
      <c r="A22" s="1" t="s">
        <v>5</v>
      </c>
      <c r="B22" s="1" t="s">
        <v>116</v>
      </c>
      <c r="C22" s="1">
        <v>0</v>
      </c>
      <c r="D22" s="1">
        <v>0</v>
      </c>
      <c r="F22" t="str">
        <f>"0000000259"</f>
        <v>0000000259</v>
      </c>
      <c r="G22" t="s">
        <v>116</v>
      </c>
      <c r="H22" t="s">
        <v>19</v>
      </c>
      <c r="I22">
        <v>0</v>
      </c>
      <c r="J22">
        <v>0</v>
      </c>
    </row>
    <row r="23" spans="1:10" x14ac:dyDescent="0.3">
      <c r="A23" s="1" t="s">
        <v>5</v>
      </c>
      <c r="B23" s="1" t="s">
        <v>132</v>
      </c>
      <c r="C23" s="1">
        <v>6</v>
      </c>
      <c r="D23" s="1">
        <v>6</v>
      </c>
      <c r="F23" t="str">
        <f>"0000000298"</f>
        <v>0000000298</v>
      </c>
      <c r="G23" t="s">
        <v>132</v>
      </c>
      <c r="H23" t="s">
        <v>25</v>
      </c>
      <c r="I23">
        <v>6</v>
      </c>
      <c r="J23">
        <v>6</v>
      </c>
    </row>
    <row r="24" spans="1:10" x14ac:dyDescent="0.3">
      <c r="A24" s="1" t="s">
        <v>5</v>
      </c>
      <c r="B24" s="1" t="s">
        <v>106</v>
      </c>
      <c r="C24" s="1">
        <v>18</v>
      </c>
      <c r="D24" s="1">
        <v>18</v>
      </c>
      <c r="F24" t="str">
        <f>"0000000117"</f>
        <v>0000000117</v>
      </c>
      <c r="G24" t="s">
        <v>106</v>
      </c>
      <c r="H24" t="s">
        <v>19</v>
      </c>
      <c r="I24">
        <v>18</v>
      </c>
      <c r="J24">
        <v>18</v>
      </c>
    </row>
    <row r="25" spans="1:10" x14ac:dyDescent="0.3">
      <c r="A25" s="2" t="s">
        <v>5</v>
      </c>
      <c r="B25" s="2" t="s">
        <v>110</v>
      </c>
      <c r="C25" s="2">
        <v>4</v>
      </c>
      <c r="D25" s="2">
        <v>4</v>
      </c>
      <c r="F25" s="3" t="str">
        <f>"0000000014"</f>
        <v>0000000014</v>
      </c>
      <c r="G25" s="3" t="s">
        <v>110</v>
      </c>
      <c r="H25" s="3" t="s">
        <v>19</v>
      </c>
      <c r="I25" s="3">
        <v>1</v>
      </c>
      <c r="J25" s="3">
        <v>1</v>
      </c>
    </row>
    <row r="26" spans="1:10" x14ac:dyDescent="0.3">
      <c r="A26" s="1" t="s">
        <v>5</v>
      </c>
      <c r="B26" s="1" t="s">
        <v>117</v>
      </c>
      <c r="C26" s="1">
        <v>3</v>
      </c>
      <c r="D26" s="1">
        <v>3</v>
      </c>
      <c r="F26" t="str">
        <f>"0000000299"</f>
        <v>0000000299</v>
      </c>
      <c r="G26" t="s">
        <v>117</v>
      </c>
      <c r="H26" t="s">
        <v>25</v>
      </c>
      <c r="I26">
        <v>3</v>
      </c>
      <c r="J26">
        <v>3</v>
      </c>
    </row>
    <row r="27" spans="1:10" x14ac:dyDescent="0.3">
      <c r="A27" s="1" t="s">
        <v>274</v>
      </c>
      <c r="B27" s="1" t="s">
        <v>275</v>
      </c>
      <c r="C27" s="1">
        <v>13</v>
      </c>
      <c r="D27" s="1">
        <v>13</v>
      </c>
      <c r="F27" t="str">
        <f>"0000000553"</f>
        <v>0000000553</v>
      </c>
      <c r="G27" t="s">
        <v>275</v>
      </c>
      <c r="H27" t="s">
        <v>12</v>
      </c>
      <c r="I27">
        <v>13</v>
      </c>
      <c r="J27">
        <v>13</v>
      </c>
    </row>
    <row r="28" spans="1:10" x14ac:dyDescent="0.3">
      <c r="A28" s="1" t="s">
        <v>5</v>
      </c>
      <c r="B28" s="1" t="s">
        <v>133</v>
      </c>
      <c r="C28" s="1">
        <v>24</v>
      </c>
      <c r="D28" s="1">
        <v>24</v>
      </c>
      <c r="F28" t="str">
        <f>"0000000188"</f>
        <v>0000000188</v>
      </c>
      <c r="G28" t="s">
        <v>133</v>
      </c>
      <c r="H28" t="s">
        <v>19</v>
      </c>
      <c r="I28">
        <v>24</v>
      </c>
      <c r="J28">
        <v>24</v>
      </c>
    </row>
    <row r="29" spans="1:10" x14ac:dyDescent="0.3">
      <c r="A29" s="1" t="s">
        <v>5</v>
      </c>
      <c r="B29" s="1" t="s">
        <v>107</v>
      </c>
      <c r="C29" s="1">
        <v>3</v>
      </c>
      <c r="D29" s="1">
        <v>3</v>
      </c>
      <c r="F29" t="str">
        <f>"0000000300"</f>
        <v>0000000300</v>
      </c>
      <c r="G29" t="s">
        <v>107</v>
      </c>
      <c r="H29" t="s">
        <v>25</v>
      </c>
      <c r="I29">
        <v>3</v>
      </c>
      <c r="J29">
        <v>3</v>
      </c>
    </row>
    <row r="30" spans="1:10" x14ac:dyDescent="0.3">
      <c r="A30" s="1" t="s">
        <v>189</v>
      </c>
      <c r="B30" s="1" t="s">
        <v>218</v>
      </c>
      <c r="C30" s="1">
        <v>1</v>
      </c>
      <c r="D30" s="1">
        <v>1</v>
      </c>
      <c r="F30" t="str">
        <f>"0000000958"</f>
        <v>0000000958</v>
      </c>
      <c r="G30" t="s">
        <v>218</v>
      </c>
      <c r="H30" t="s">
        <v>158</v>
      </c>
      <c r="I30">
        <v>1</v>
      </c>
      <c r="J30">
        <v>1</v>
      </c>
    </row>
    <row r="31" spans="1:10" x14ac:dyDescent="0.3">
      <c r="A31" s="1" t="s">
        <v>35</v>
      </c>
      <c r="B31" s="1" t="s">
        <v>266</v>
      </c>
      <c r="C31" s="1">
        <v>3</v>
      </c>
      <c r="D31" s="1">
        <v>3</v>
      </c>
      <c r="F31" t="str">
        <f>"0000000334"</f>
        <v>0000000334</v>
      </c>
      <c r="G31" t="s">
        <v>266</v>
      </c>
      <c r="H31" t="s">
        <v>25</v>
      </c>
      <c r="I31">
        <v>3</v>
      </c>
      <c r="J31">
        <v>3</v>
      </c>
    </row>
    <row r="32" spans="1:10" x14ac:dyDescent="0.3">
      <c r="A32" s="1" t="s">
        <v>5</v>
      </c>
      <c r="B32" s="1" t="s">
        <v>464</v>
      </c>
      <c r="C32" s="1">
        <v>19</v>
      </c>
      <c r="D32" s="1">
        <v>19</v>
      </c>
      <c r="F32" t="str">
        <f>"0000000144"</f>
        <v>0000000144</v>
      </c>
      <c r="G32" t="s">
        <v>464</v>
      </c>
      <c r="H32" t="s">
        <v>19</v>
      </c>
      <c r="I32">
        <v>19</v>
      </c>
      <c r="J32">
        <v>19</v>
      </c>
    </row>
    <row r="33" spans="1:10" x14ac:dyDescent="0.3">
      <c r="A33" s="1" t="s">
        <v>227</v>
      </c>
      <c r="B33" s="1" t="s">
        <v>228</v>
      </c>
      <c r="C33" s="1">
        <v>0</v>
      </c>
      <c r="D33" s="1">
        <v>0</v>
      </c>
      <c r="F33" t="str">
        <f>"0000000656"</f>
        <v>0000000656</v>
      </c>
      <c r="G33" t="s">
        <v>228</v>
      </c>
      <c r="H33" t="s">
        <v>23</v>
      </c>
      <c r="I33">
        <v>0</v>
      </c>
      <c r="J33">
        <v>0</v>
      </c>
    </row>
    <row r="34" spans="1:10" x14ac:dyDescent="0.3">
      <c r="A34" s="1" t="s">
        <v>5</v>
      </c>
      <c r="B34" s="1" t="s">
        <v>134</v>
      </c>
      <c r="C34" s="1">
        <v>38</v>
      </c>
      <c r="D34" s="1">
        <v>36</v>
      </c>
      <c r="F34" t="str">
        <f>"0000000097"</f>
        <v>0000000097</v>
      </c>
      <c r="G34" t="s">
        <v>134</v>
      </c>
      <c r="H34" t="s">
        <v>19</v>
      </c>
      <c r="I34">
        <v>38</v>
      </c>
      <c r="J34">
        <v>36</v>
      </c>
    </row>
    <row r="35" spans="1:10" x14ac:dyDescent="0.3">
      <c r="A35" s="1" t="s">
        <v>172</v>
      </c>
      <c r="B35" s="1" t="s">
        <v>198</v>
      </c>
      <c r="C35" s="1">
        <v>8</v>
      </c>
      <c r="D35" s="1">
        <v>8</v>
      </c>
      <c r="F35" t="str">
        <f>"0000000302"</f>
        <v>0000000302</v>
      </c>
      <c r="G35" t="s">
        <v>198</v>
      </c>
      <c r="H35" t="s">
        <v>25</v>
      </c>
      <c r="I35">
        <v>8</v>
      </c>
      <c r="J35">
        <v>8</v>
      </c>
    </row>
    <row r="36" spans="1:10" x14ac:dyDescent="0.3">
      <c r="A36" s="1" t="s">
        <v>5</v>
      </c>
      <c r="B36" s="1" t="s">
        <v>465</v>
      </c>
      <c r="C36" s="1">
        <v>68</v>
      </c>
      <c r="D36" s="1">
        <v>68</v>
      </c>
      <c r="F36" t="str">
        <f>"0000000119"</f>
        <v>0000000119</v>
      </c>
      <c r="G36" t="s">
        <v>465</v>
      </c>
      <c r="H36" t="s">
        <v>19</v>
      </c>
      <c r="I36">
        <v>68</v>
      </c>
      <c r="J36">
        <v>68</v>
      </c>
    </row>
    <row r="37" spans="1:10" x14ac:dyDescent="0.3">
      <c r="A37" s="1" t="s">
        <v>5</v>
      </c>
      <c r="B37" s="1" t="s">
        <v>119</v>
      </c>
      <c r="C37" s="1">
        <v>3</v>
      </c>
      <c r="D37" s="1">
        <v>3</v>
      </c>
      <c r="F37" t="str">
        <f>"0000000304"</f>
        <v>0000000304</v>
      </c>
      <c r="G37" t="s">
        <v>119</v>
      </c>
      <c r="H37" t="s">
        <v>25</v>
      </c>
      <c r="I37">
        <v>3</v>
      </c>
      <c r="J37">
        <v>3</v>
      </c>
    </row>
    <row r="38" spans="1:10" x14ac:dyDescent="0.3">
      <c r="A38" s="1" t="s">
        <v>178</v>
      </c>
      <c r="B38" s="1" t="s">
        <v>179</v>
      </c>
      <c r="C38" s="1">
        <v>0</v>
      </c>
      <c r="D38" s="1">
        <v>0</v>
      </c>
      <c r="F38" t="str">
        <f>"0000000599"</f>
        <v>0000000599</v>
      </c>
      <c r="G38" t="s">
        <v>179</v>
      </c>
      <c r="H38" t="s">
        <v>23</v>
      </c>
      <c r="I38">
        <v>0</v>
      </c>
      <c r="J38">
        <v>0</v>
      </c>
    </row>
    <row r="39" spans="1:10" x14ac:dyDescent="0.3">
      <c r="A39" s="1" t="s">
        <v>5</v>
      </c>
      <c r="B39" s="1" t="s">
        <v>332</v>
      </c>
      <c r="C39" s="1">
        <v>0</v>
      </c>
      <c r="D39" s="1">
        <v>0</v>
      </c>
      <c r="F39" t="str">
        <f>"0000000607"</f>
        <v>0000000607</v>
      </c>
      <c r="G39" t="s">
        <v>332</v>
      </c>
      <c r="H39" t="s">
        <v>23</v>
      </c>
      <c r="I39">
        <v>0</v>
      </c>
      <c r="J39">
        <v>0</v>
      </c>
    </row>
    <row r="40" spans="1:10" x14ac:dyDescent="0.3">
      <c r="A40" s="1" t="s">
        <v>214</v>
      </c>
      <c r="B40" s="1" t="s">
        <v>215</v>
      </c>
      <c r="C40" s="1">
        <v>2</v>
      </c>
      <c r="D40" s="1">
        <v>2</v>
      </c>
      <c r="F40" t="str">
        <f>"0000000733"</f>
        <v>0000000733</v>
      </c>
      <c r="G40" t="s">
        <v>215</v>
      </c>
      <c r="H40" t="s">
        <v>23</v>
      </c>
      <c r="I40">
        <v>2</v>
      </c>
      <c r="J40">
        <v>2</v>
      </c>
    </row>
    <row r="41" spans="1:10" x14ac:dyDescent="0.3">
      <c r="A41" s="1" t="s">
        <v>5</v>
      </c>
      <c r="B41" s="1" t="s">
        <v>135</v>
      </c>
      <c r="C41" s="1">
        <v>5</v>
      </c>
      <c r="D41" s="1">
        <v>5</v>
      </c>
      <c r="F41" t="str">
        <f>"0000000106"</f>
        <v>0000000106</v>
      </c>
      <c r="G41" t="s">
        <v>135</v>
      </c>
      <c r="H41" t="s">
        <v>19</v>
      </c>
      <c r="I41">
        <v>5</v>
      </c>
      <c r="J41">
        <v>5</v>
      </c>
    </row>
    <row r="42" spans="1:10" x14ac:dyDescent="0.3">
      <c r="A42" s="1" t="s">
        <v>296</v>
      </c>
      <c r="B42" s="1" t="s">
        <v>446</v>
      </c>
      <c r="C42" s="1">
        <v>6</v>
      </c>
      <c r="D42" s="1">
        <v>6</v>
      </c>
      <c r="F42" t="str">
        <f>"0000000305"</f>
        <v>0000000305</v>
      </c>
      <c r="G42" t="s">
        <v>446</v>
      </c>
      <c r="H42" t="s">
        <v>25</v>
      </c>
      <c r="I42">
        <v>6</v>
      </c>
      <c r="J42">
        <v>6</v>
      </c>
    </row>
    <row r="43" spans="1:10" x14ac:dyDescent="0.3">
      <c r="A43" s="1" t="s">
        <v>473</v>
      </c>
      <c r="B43" s="1" t="s">
        <v>474</v>
      </c>
      <c r="C43" s="1">
        <v>18</v>
      </c>
      <c r="D43" s="1">
        <v>18</v>
      </c>
      <c r="F43" t="str">
        <f>"0000000221"</f>
        <v>0000000221</v>
      </c>
      <c r="G43" t="s">
        <v>474</v>
      </c>
      <c r="H43" t="s">
        <v>19</v>
      </c>
      <c r="I43">
        <v>18</v>
      </c>
      <c r="J43">
        <v>18</v>
      </c>
    </row>
    <row r="44" spans="1:10" x14ac:dyDescent="0.3">
      <c r="A44" s="1" t="s">
        <v>5</v>
      </c>
      <c r="B44" s="1" t="s">
        <v>236</v>
      </c>
      <c r="C44" s="1">
        <v>0</v>
      </c>
      <c r="D44" s="1">
        <v>0</v>
      </c>
      <c r="F44" t="str">
        <f>"0000000012"</f>
        <v>0000000012</v>
      </c>
      <c r="G44" t="s">
        <v>236</v>
      </c>
      <c r="H44" t="s">
        <v>19</v>
      </c>
      <c r="I44">
        <v>0</v>
      </c>
      <c r="J44">
        <v>0</v>
      </c>
    </row>
    <row r="45" spans="1:10" x14ac:dyDescent="0.3">
      <c r="A45" s="1" t="s">
        <v>5</v>
      </c>
      <c r="B45" s="1" t="s">
        <v>120</v>
      </c>
      <c r="C45" s="1">
        <v>5</v>
      </c>
      <c r="D45" s="1">
        <v>5</v>
      </c>
      <c r="F45" t="str">
        <f>"0000000064"</f>
        <v>0000000064</v>
      </c>
      <c r="G45" t="s">
        <v>120</v>
      </c>
      <c r="H45" t="s">
        <v>19</v>
      </c>
      <c r="I45">
        <v>5</v>
      </c>
      <c r="J45">
        <v>5</v>
      </c>
    </row>
    <row r="46" spans="1:10" x14ac:dyDescent="0.3">
      <c r="A46" s="1" t="s">
        <v>221</v>
      </c>
      <c r="B46" s="1" t="s">
        <v>222</v>
      </c>
      <c r="C46" s="1">
        <v>8</v>
      </c>
      <c r="D46" s="1">
        <v>8</v>
      </c>
      <c r="F46" t="str">
        <f>"0000000206"</f>
        <v>0000000206</v>
      </c>
      <c r="G46" t="s">
        <v>222</v>
      </c>
      <c r="H46" t="s">
        <v>19</v>
      </c>
      <c r="I46">
        <v>8</v>
      </c>
      <c r="J46">
        <v>8</v>
      </c>
    </row>
    <row r="47" spans="1:10" x14ac:dyDescent="0.3">
      <c r="A47" s="1" t="s">
        <v>5</v>
      </c>
      <c r="B47" s="1" t="s">
        <v>333</v>
      </c>
      <c r="C47" s="1">
        <v>90</v>
      </c>
      <c r="D47" s="1">
        <v>90</v>
      </c>
      <c r="F47" t="str">
        <f>"0000000095"</f>
        <v>0000000095</v>
      </c>
      <c r="G47" t="s">
        <v>333</v>
      </c>
      <c r="H47" t="s">
        <v>19</v>
      </c>
      <c r="I47">
        <v>90</v>
      </c>
      <c r="J47">
        <v>90</v>
      </c>
    </row>
    <row r="48" spans="1:10" x14ac:dyDescent="0.3">
      <c r="A48" s="1" t="s">
        <v>5</v>
      </c>
      <c r="B48" s="1" t="s">
        <v>136</v>
      </c>
      <c r="C48" s="1">
        <v>2</v>
      </c>
      <c r="D48" s="1">
        <v>2</v>
      </c>
      <c r="F48" t="str">
        <f>"0000000307"</f>
        <v>0000000307</v>
      </c>
      <c r="G48" t="s">
        <v>136</v>
      </c>
      <c r="H48" t="s">
        <v>25</v>
      </c>
      <c r="I48">
        <v>2</v>
      </c>
      <c r="J48">
        <v>2</v>
      </c>
    </row>
    <row r="49" spans="1:10" x14ac:dyDescent="0.3">
      <c r="A49" s="1" t="s">
        <v>195</v>
      </c>
      <c r="B49" s="1" t="s">
        <v>196</v>
      </c>
      <c r="C49" s="1">
        <v>9</v>
      </c>
      <c r="D49" s="1">
        <v>9</v>
      </c>
      <c r="F49" t="str">
        <f>"0000000612"</f>
        <v>0000000612</v>
      </c>
      <c r="G49" t="s">
        <v>196</v>
      </c>
      <c r="H49" t="s">
        <v>23</v>
      </c>
      <c r="I49">
        <v>9</v>
      </c>
      <c r="J49">
        <v>9</v>
      </c>
    </row>
    <row r="50" spans="1:10" x14ac:dyDescent="0.3">
      <c r="A50" s="1" t="s">
        <v>35</v>
      </c>
      <c r="B50" s="1" t="s">
        <v>36</v>
      </c>
      <c r="C50" s="1">
        <v>4</v>
      </c>
      <c r="D50" s="1">
        <v>4</v>
      </c>
      <c r="F50" t="str">
        <f>"0000000634"</f>
        <v>0000000634</v>
      </c>
      <c r="G50" t="s">
        <v>36</v>
      </c>
      <c r="H50" t="s">
        <v>23</v>
      </c>
      <c r="I50">
        <v>4</v>
      </c>
      <c r="J50">
        <v>4</v>
      </c>
    </row>
    <row r="51" spans="1:10" x14ac:dyDescent="0.3">
      <c r="A51" s="1" t="s">
        <v>5</v>
      </c>
      <c r="B51" s="1" t="s">
        <v>235</v>
      </c>
      <c r="C51" s="1">
        <v>8</v>
      </c>
      <c r="D51" s="1">
        <v>8</v>
      </c>
      <c r="F51" t="str">
        <f>"0000000624"</f>
        <v>0000000624</v>
      </c>
      <c r="G51" t="s">
        <v>235</v>
      </c>
      <c r="H51" t="s">
        <v>23</v>
      </c>
      <c r="I51">
        <v>8</v>
      </c>
      <c r="J51">
        <v>8</v>
      </c>
    </row>
    <row r="52" spans="1:10" x14ac:dyDescent="0.3">
      <c r="A52" s="2" t="s">
        <v>210</v>
      </c>
      <c r="B52" s="2" t="s">
        <v>211</v>
      </c>
      <c r="C52" s="2">
        <v>13</v>
      </c>
      <c r="D52" s="2">
        <v>13</v>
      </c>
      <c r="F52" s="3" t="str">
        <f>"0000000636"</f>
        <v>0000000636</v>
      </c>
      <c r="G52" s="3" t="s">
        <v>211</v>
      </c>
      <c r="H52" s="3" t="s">
        <v>23</v>
      </c>
      <c r="I52" s="3">
        <v>12</v>
      </c>
      <c r="J52" s="3">
        <v>12</v>
      </c>
    </row>
    <row r="53" spans="1:10" x14ac:dyDescent="0.3">
      <c r="A53" s="1" t="s">
        <v>154</v>
      </c>
      <c r="B53" s="1" t="s">
        <v>368</v>
      </c>
      <c r="C53" s="1">
        <v>0</v>
      </c>
      <c r="D53" s="1">
        <v>0</v>
      </c>
      <c r="F53" t="str">
        <f>"0000000601"</f>
        <v>0000000601</v>
      </c>
      <c r="G53" t="s">
        <v>368</v>
      </c>
      <c r="H53" t="s">
        <v>23</v>
      </c>
      <c r="I53">
        <v>0</v>
      </c>
      <c r="J53">
        <v>0</v>
      </c>
    </row>
    <row r="54" spans="1:10" x14ac:dyDescent="0.3">
      <c r="A54" s="1" t="s">
        <v>154</v>
      </c>
      <c r="B54" s="1" t="s">
        <v>174</v>
      </c>
      <c r="C54" s="1">
        <v>6</v>
      </c>
      <c r="D54" s="1">
        <v>6</v>
      </c>
      <c r="F54" t="str">
        <f>"0000000608"</f>
        <v>0000000608</v>
      </c>
      <c r="G54" t="s">
        <v>174</v>
      </c>
      <c r="H54" t="s">
        <v>23</v>
      </c>
      <c r="I54">
        <v>6</v>
      </c>
      <c r="J54">
        <v>6</v>
      </c>
    </row>
    <row r="55" spans="1:10" x14ac:dyDescent="0.3">
      <c r="A55" s="1" t="s">
        <v>280</v>
      </c>
      <c r="B55" s="1" t="s">
        <v>281</v>
      </c>
      <c r="C55" s="1">
        <v>4</v>
      </c>
      <c r="D55" s="1">
        <v>4</v>
      </c>
      <c r="F55" t="str">
        <f>"0000000644"</f>
        <v>0000000644</v>
      </c>
      <c r="G55" t="s">
        <v>281</v>
      </c>
      <c r="H55" t="s">
        <v>23</v>
      </c>
      <c r="I55">
        <v>4</v>
      </c>
      <c r="J55">
        <v>4</v>
      </c>
    </row>
    <row r="56" spans="1:10" x14ac:dyDescent="0.3">
      <c r="A56" s="1" t="s">
        <v>5</v>
      </c>
      <c r="B56" s="1" t="s">
        <v>470</v>
      </c>
      <c r="C56" s="1">
        <v>0</v>
      </c>
      <c r="D56" s="1">
        <v>0</v>
      </c>
      <c r="F56" t="str">
        <f>"0000000232"</f>
        <v>0000000232</v>
      </c>
      <c r="G56" t="s">
        <v>470</v>
      </c>
      <c r="H56" t="s">
        <v>19</v>
      </c>
      <c r="I56">
        <v>0</v>
      </c>
      <c r="J56">
        <v>0</v>
      </c>
    </row>
    <row r="57" spans="1:10" x14ac:dyDescent="0.3">
      <c r="A57" s="1" t="s">
        <v>169</v>
      </c>
      <c r="B57" s="1" t="s">
        <v>202</v>
      </c>
      <c r="C57" s="1">
        <v>2</v>
      </c>
      <c r="D57" s="1">
        <v>2</v>
      </c>
      <c r="F57" t="str">
        <f>"0000000602"</f>
        <v>0000000602</v>
      </c>
      <c r="G57" t="s">
        <v>202</v>
      </c>
      <c r="H57" t="s">
        <v>23</v>
      </c>
      <c r="I57">
        <v>2</v>
      </c>
      <c r="J57">
        <v>2</v>
      </c>
    </row>
    <row r="58" spans="1:10" x14ac:dyDescent="0.3">
      <c r="A58" s="1" t="s">
        <v>195</v>
      </c>
      <c r="B58" s="1" t="s">
        <v>245</v>
      </c>
      <c r="C58" s="1">
        <v>0</v>
      </c>
      <c r="D58" s="1">
        <v>0</v>
      </c>
      <c r="F58" t="str">
        <f>"0000000613"</f>
        <v>0000000613</v>
      </c>
      <c r="G58" t="s">
        <v>245</v>
      </c>
      <c r="H58" t="s">
        <v>23</v>
      </c>
      <c r="I58">
        <v>0</v>
      </c>
      <c r="J58">
        <v>0</v>
      </c>
    </row>
    <row r="59" spans="1:10" x14ac:dyDescent="0.3">
      <c r="A59" s="1" t="s">
        <v>195</v>
      </c>
      <c r="B59" s="1" t="s">
        <v>468</v>
      </c>
      <c r="C59" s="1">
        <v>0</v>
      </c>
      <c r="D59" s="1">
        <v>0</v>
      </c>
      <c r="F59" t="str">
        <f>"0000000604"</f>
        <v>0000000604</v>
      </c>
      <c r="G59" t="s">
        <v>468</v>
      </c>
      <c r="H59" t="s">
        <v>23</v>
      </c>
      <c r="I59">
        <v>0</v>
      </c>
      <c r="J59">
        <v>0</v>
      </c>
    </row>
    <row r="60" spans="1:10" x14ac:dyDescent="0.3">
      <c r="A60" s="1" t="s">
        <v>347</v>
      </c>
      <c r="B60" s="1" t="s">
        <v>348</v>
      </c>
      <c r="C60" s="1">
        <v>10</v>
      </c>
      <c r="D60" s="1">
        <v>10</v>
      </c>
      <c r="F60" t="str">
        <f>"0000001659"</f>
        <v>0000001659</v>
      </c>
      <c r="G60" t="s">
        <v>348</v>
      </c>
      <c r="H60" t="s">
        <v>12</v>
      </c>
      <c r="I60">
        <v>10</v>
      </c>
      <c r="J60">
        <v>10</v>
      </c>
    </row>
    <row r="61" spans="1:10" x14ac:dyDescent="0.3">
      <c r="A61" s="1" t="s">
        <v>453</v>
      </c>
      <c r="B61" s="1" t="s">
        <v>454</v>
      </c>
      <c r="C61" s="1">
        <v>17</v>
      </c>
      <c r="D61" s="1">
        <v>17</v>
      </c>
      <c r="F61" t="str">
        <f>"0000001660"</f>
        <v>0000001660</v>
      </c>
      <c r="G61" t="s">
        <v>454</v>
      </c>
      <c r="H61" t="s">
        <v>7</v>
      </c>
      <c r="I61">
        <v>17</v>
      </c>
      <c r="J61">
        <v>17</v>
      </c>
    </row>
    <row r="62" spans="1:10" x14ac:dyDescent="0.3">
      <c r="A62" s="1" t="s">
        <v>364</v>
      </c>
      <c r="B62" s="1" t="s">
        <v>365</v>
      </c>
      <c r="C62" s="1">
        <v>5</v>
      </c>
      <c r="D62" s="1">
        <v>2</v>
      </c>
      <c r="F62" t="str">
        <f>"0000001124"</f>
        <v>0000001124</v>
      </c>
      <c r="G62" t="s">
        <v>365</v>
      </c>
      <c r="H62" t="s">
        <v>12</v>
      </c>
      <c r="I62">
        <v>5</v>
      </c>
      <c r="J62">
        <v>2</v>
      </c>
    </row>
    <row r="63" spans="1:10" x14ac:dyDescent="0.3">
      <c r="A63" s="1" t="s">
        <v>187</v>
      </c>
      <c r="B63" s="1" t="s">
        <v>188</v>
      </c>
      <c r="C63" s="1">
        <v>14</v>
      </c>
      <c r="D63" s="1">
        <v>14</v>
      </c>
      <c r="F63" t="str">
        <f>"0000000122"</f>
        <v>0000000122</v>
      </c>
      <c r="G63" t="s">
        <v>188</v>
      </c>
      <c r="H63" t="s">
        <v>19</v>
      </c>
      <c r="I63">
        <v>14</v>
      </c>
      <c r="J63">
        <v>14</v>
      </c>
    </row>
    <row r="64" spans="1:10" x14ac:dyDescent="0.3">
      <c r="A64" s="1" t="s">
        <v>5</v>
      </c>
      <c r="B64" s="1" t="s">
        <v>334</v>
      </c>
      <c r="C64" s="1">
        <v>0</v>
      </c>
      <c r="D64" s="1">
        <v>0</v>
      </c>
      <c r="F64" t="str">
        <f>"0000000678"</f>
        <v>0000000678</v>
      </c>
      <c r="G64" t="s">
        <v>334</v>
      </c>
      <c r="H64" t="s">
        <v>23</v>
      </c>
      <c r="I64">
        <v>0</v>
      </c>
      <c r="J64">
        <v>0</v>
      </c>
    </row>
    <row r="65" spans="1:10" x14ac:dyDescent="0.3">
      <c r="A65" s="1" t="s">
        <v>439</v>
      </c>
      <c r="B65" s="1" t="s">
        <v>440</v>
      </c>
      <c r="C65" s="1">
        <v>5</v>
      </c>
      <c r="D65" s="1">
        <v>5</v>
      </c>
      <c r="F65" t="str">
        <f>"0000000566"</f>
        <v>0000000566</v>
      </c>
      <c r="G65" t="s">
        <v>440</v>
      </c>
      <c r="H65" t="s">
        <v>12</v>
      </c>
      <c r="I65">
        <v>5</v>
      </c>
      <c r="J65">
        <v>5</v>
      </c>
    </row>
    <row r="66" spans="1:10" x14ac:dyDescent="0.3">
      <c r="A66" s="1" t="s">
        <v>384</v>
      </c>
      <c r="B66" s="1" t="s">
        <v>385</v>
      </c>
      <c r="C66" s="1">
        <v>7</v>
      </c>
      <c r="D66" s="1">
        <v>7</v>
      </c>
      <c r="F66" t="str">
        <f>"0000000398"</f>
        <v>0000000398</v>
      </c>
      <c r="G66" t="s">
        <v>385</v>
      </c>
      <c r="H66" t="s">
        <v>7</v>
      </c>
      <c r="I66">
        <v>7</v>
      </c>
      <c r="J66">
        <v>7</v>
      </c>
    </row>
    <row r="67" spans="1:10" x14ac:dyDescent="0.3">
      <c r="A67" s="1" t="s">
        <v>5</v>
      </c>
      <c r="B67" s="1" t="s">
        <v>137</v>
      </c>
      <c r="C67" s="1">
        <v>76</v>
      </c>
      <c r="D67" s="1">
        <v>76</v>
      </c>
      <c r="F67" t="str">
        <f>"0000000094"</f>
        <v>0000000094</v>
      </c>
      <c r="G67" t="s">
        <v>137</v>
      </c>
      <c r="H67" t="s">
        <v>19</v>
      </c>
      <c r="I67">
        <v>76</v>
      </c>
      <c r="J67">
        <v>76</v>
      </c>
    </row>
    <row r="68" spans="1:10" x14ac:dyDescent="0.3">
      <c r="A68" s="1" t="s">
        <v>5</v>
      </c>
      <c r="B68" s="1" t="s">
        <v>237</v>
      </c>
      <c r="C68" s="1">
        <v>3</v>
      </c>
      <c r="D68" s="1">
        <v>3</v>
      </c>
      <c r="F68" t="str">
        <f>"0000000338"</f>
        <v>0000000338</v>
      </c>
      <c r="G68" t="s">
        <v>237</v>
      </c>
      <c r="H68" t="s">
        <v>25</v>
      </c>
      <c r="I68">
        <v>3</v>
      </c>
      <c r="J68">
        <v>3</v>
      </c>
    </row>
    <row r="69" spans="1:10" x14ac:dyDescent="0.3">
      <c r="A69" s="1" t="s">
        <v>427</v>
      </c>
      <c r="B69" s="1" t="s">
        <v>428</v>
      </c>
      <c r="C69" s="1">
        <v>1</v>
      </c>
      <c r="D69" s="1">
        <v>1</v>
      </c>
      <c r="F69" t="str">
        <f>"0000001026"</f>
        <v>0000001026</v>
      </c>
      <c r="G69" t="s">
        <v>428</v>
      </c>
      <c r="H69" t="s">
        <v>87</v>
      </c>
      <c r="I69">
        <v>1</v>
      </c>
      <c r="J69">
        <v>1</v>
      </c>
    </row>
    <row r="70" spans="1:10" x14ac:dyDescent="0.3">
      <c r="A70" s="2" t="s">
        <v>35</v>
      </c>
      <c r="B70" s="2" t="s">
        <v>410</v>
      </c>
      <c r="C70" s="2">
        <v>25</v>
      </c>
      <c r="D70" s="2">
        <v>25</v>
      </c>
      <c r="F70" s="3" t="str">
        <f>"0000000787"</f>
        <v>0000000787</v>
      </c>
      <c r="G70" s="3" t="s">
        <v>410</v>
      </c>
      <c r="H70" s="3" t="s">
        <v>25</v>
      </c>
      <c r="I70" s="3">
        <v>14</v>
      </c>
      <c r="J70" s="3">
        <v>14</v>
      </c>
    </row>
    <row r="71" spans="1:10" x14ac:dyDescent="0.3">
      <c r="A71" s="1" t="s">
        <v>5</v>
      </c>
      <c r="B71" s="1" t="s">
        <v>335</v>
      </c>
      <c r="C71" s="1">
        <v>0</v>
      </c>
      <c r="D71" s="1">
        <v>0</v>
      </c>
      <c r="F71" t="str">
        <f>"0000000134"</f>
        <v>0000000134</v>
      </c>
      <c r="G71" t="s">
        <v>335</v>
      </c>
      <c r="H71" t="s">
        <v>19</v>
      </c>
      <c r="I71">
        <v>0</v>
      </c>
      <c r="J71">
        <v>0</v>
      </c>
    </row>
    <row r="72" spans="1:10" x14ac:dyDescent="0.3">
      <c r="A72" s="1" t="s">
        <v>372</v>
      </c>
      <c r="B72" s="1" t="s">
        <v>373</v>
      </c>
      <c r="C72" s="1">
        <v>5</v>
      </c>
      <c r="D72" s="1">
        <v>5</v>
      </c>
      <c r="F72" t="str">
        <f>"0000000132"</f>
        <v>0000000132</v>
      </c>
      <c r="G72" t="s">
        <v>373</v>
      </c>
      <c r="H72" t="s">
        <v>19</v>
      </c>
      <c r="I72">
        <v>5</v>
      </c>
      <c r="J72">
        <v>5</v>
      </c>
    </row>
    <row r="73" spans="1:10" x14ac:dyDescent="0.3">
      <c r="A73" s="1" t="s">
        <v>372</v>
      </c>
      <c r="B73" s="1" t="s">
        <v>447</v>
      </c>
      <c r="C73" s="1">
        <v>3</v>
      </c>
      <c r="D73" s="1">
        <v>3</v>
      </c>
      <c r="F73" t="str">
        <f>"0000000208"</f>
        <v>0000000208</v>
      </c>
      <c r="G73" t="s">
        <v>447</v>
      </c>
      <c r="H73" t="s">
        <v>19</v>
      </c>
      <c r="I73">
        <v>3</v>
      </c>
      <c r="J73">
        <v>3</v>
      </c>
    </row>
    <row r="74" spans="1:10" x14ac:dyDescent="0.3">
      <c r="A74" s="1" t="s">
        <v>5</v>
      </c>
      <c r="B74" s="1" t="s">
        <v>138</v>
      </c>
      <c r="C74" s="1">
        <v>0</v>
      </c>
      <c r="D74" s="1">
        <v>0</v>
      </c>
      <c r="F74" t="str">
        <f>"0000000616"</f>
        <v>0000000616</v>
      </c>
      <c r="G74" t="s">
        <v>138</v>
      </c>
      <c r="H74" t="s">
        <v>23</v>
      </c>
      <c r="I74">
        <v>0</v>
      </c>
      <c r="J74">
        <v>0</v>
      </c>
    </row>
    <row r="75" spans="1:10" x14ac:dyDescent="0.3">
      <c r="A75" s="1" t="s">
        <v>5</v>
      </c>
      <c r="B75" s="1" t="s">
        <v>238</v>
      </c>
      <c r="C75" s="1">
        <v>10</v>
      </c>
      <c r="D75" s="1">
        <v>10</v>
      </c>
      <c r="F75" t="str">
        <f>"0000000688"</f>
        <v>0000000688</v>
      </c>
      <c r="G75" t="s">
        <v>238</v>
      </c>
      <c r="H75" t="s">
        <v>23</v>
      </c>
      <c r="I75">
        <v>10</v>
      </c>
      <c r="J75">
        <v>10</v>
      </c>
    </row>
    <row r="76" spans="1:10" x14ac:dyDescent="0.3">
      <c r="A76" s="1" t="s">
        <v>5</v>
      </c>
      <c r="B76" s="1" t="s">
        <v>466</v>
      </c>
      <c r="C76" s="1">
        <v>0</v>
      </c>
      <c r="D76" s="1">
        <v>0</v>
      </c>
      <c r="F76" t="str">
        <f>"0000000092"</f>
        <v>0000000092</v>
      </c>
      <c r="G76" t="s">
        <v>466</v>
      </c>
      <c r="H76" t="s">
        <v>19</v>
      </c>
      <c r="I76">
        <v>0</v>
      </c>
      <c r="J76">
        <v>0</v>
      </c>
    </row>
    <row r="77" spans="1:10" x14ac:dyDescent="0.3">
      <c r="A77" s="1" t="s">
        <v>5</v>
      </c>
      <c r="B77" s="1" t="s">
        <v>472</v>
      </c>
      <c r="C77" s="1">
        <v>0</v>
      </c>
      <c r="D77" s="1">
        <v>0</v>
      </c>
      <c r="F77" t="str">
        <f>"0000000212"</f>
        <v>0000000212</v>
      </c>
      <c r="G77" t="s">
        <v>472</v>
      </c>
      <c r="H77" t="s">
        <v>19</v>
      </c>
      <c r="I77">
        <v>0</v>
      </c>
      <c r="J77">
        <v>0</v>
      </c>
    </row>
    <row r="78" spans="1:10" x14ac:dyDescent="0.3">
      <c r="A78" s="1" t="s">
        <v>375</v>
      </c>
      <c r="B78" s="1" t="s">
        <v>376</v>
      </c>
      <c r="C78" s="1">
        <v>0</v>
      </c>
      <c r="D78" s="1">
        <v>0</v>
      </c>
      <c r="F78" t="str">
        <f>"0000000793"</f>
        <v>0000000793</v>
      </c>
      <c r="G78" t="s">
        <v>376</v>
      </c>
      <c r="H78" t="s">
        <v>12</v>
      </c>
      <c r="I78">
        <v>0</v>
      </c>
      <c r="J78">
        <v>0</v>
      </c>
    </row>
    <row r="79" spans="1:10" x14ac:dyDescent="0.3">
      <c r="A79" s="1" t="s">
        <v>375</v>
      </c>
      <c r="B79" s="1" t="s">
        <v>382</v>
      </c>
      <c r="C79" s="1">
        <v>0</v>
      </c>
      <c r="D79" s="1">
        <v>0</v>
      </c>
      <c r="F79" t="str">
        <f>"0000000468"</f>
        <v>0000000468</v>
      </c>
      <c r="G79" t="s">
        <v>382</v>
      </c>
      <c r="H79" t="s">
        <v>12</v>
      </c>
      <c r="I79">
        <v>0</v>
      </c>
      <c r="J79">
        <v>0</v>
      </c>
    </row>
    <row r="80" spans="1:10" x14ac:dyDescent="0.3">
      <c r="A80" s="1" t="s">
        <v>292</v>
      </c>
      <c r="B80" s="1" t="s">
        <v>293</v>
      </c>
      <c r="C80" s="1">
        <v>0</v>
      </c>
      <c r="D80" s="1">
        <v>0</v>
      </c>
      <c r="F80" t="str">
        <f>"0000000835"</f>
        <v>0000000835</v>
      </c>
      <c r="G80" t="s">
        <v>293</v>
      </c>
      <c r="H80" t="s">
        <v>158</v>
      </c>
      <c r="I80">
        <v>0</v>
      </c>
      <c r="J80">
        <v>0</v>
      </c>
    </row>
    <row r="81" spans="1:10" x14ac:dyDescent="0.3">
      <c r="A81" s="1" t="s">
        <v>88</v>
      </c>
      <c r="B81" s="1" t="s">
        <v>89</v>
      </c>
      <c r="C81" s="1">
        <v>0</v>
      </c>
      <c r="D81" s="1">
        <v>0</v>
      </c>
      <c r="F81" t="str">
        <f>"0000000653"</f>
        <v>0000000653</v>
      </c>
      <c r="G81" t="s">
        <v>89</v>
      </c>
      <c r="H81" t="s">
        <v>23</v>
      </c>
      <c r="I81">
        <v>0</v>
      </c>
      <c r="J81">
        <v>0</v>
      </c>
    </row>
    <row r="82" spans="1:10" x14ac:dyDescent="0.3">
      <c r="A82" s="1" t="s">
        <v>5</v>
      </c>
      <c r="B82" s="1" t="s">
        <v>128</v>
      </c>
      <c r="C82" s="1">
        <v>5</v>
      </c>
      <c r="D82" s="1">
        <v>5</v>
      </c>
      <c r="F82" t="str">
        <f>"0000000605"</f>
        <v>0000000605</v>
      </c>
      <c r="G82" t="s">
        <v>128</v>
      </c>
      <c r="H82" t="s">
        <v>23</v>
      </c>
      <c r="I82">
        <v>5</v>
      </c>
      <c r="J82">
        <v>5</v>
      </c>
    </row>
    <row r="83" spans="1:10" x14ac:dyDescent="0.3">
      <c r="A83" s="1" t="s">
        <v>35</v>
      </c>
      <c r="B83" s="1" t="s">
        <v>58</v>
      </c>
      <c r="C83" s="1">
        <v>0</v>
      </c>
      <c r="D83" s="1">
        <v>0</v>
      </c>
      <c r="F83" t="str">
        <f>"0000000621"</f>
        <v>0000000621</v>
      </c>
      <c r="G83" t="s">
        <v>58</v>
      </c>
      <c r="H83" t="s">
        <v>23</v>
      </c>
      <c r="I83">
        <v>0</v>
      </c>
      <c r="J83">
        <v>0</v>
      </c>
    </row>
    <row r="84" spans="1:10" x14ac:dyDescent="0.3">
      <c r="A84" s="1" t="s">
        <v>5</v>
      </c>
      <c r="B84" s="1" t="s">
        <v>337</v>
      </c>
      <c r="C84" s="1">
        <v>17</v>
      </c>
      <c r="D84" s="1">
        <v>17</v>
      </c>
      <c r="F84" t="str">
        <f>"0000000099"</f>
        <v>0000000099</v>
      </c>
      <c r="G84" t="s">
        <v>337</v>
      </c>
      <c r="H84" t="s">
        <v>19</v>
      </c>
      <c r="I84">
        <v>17</v>
      </c>
      <c r="J84">
        <v>17</v>
      </c>
    </row>
    <row r="85" spans="1:10" x14ac:dyDescent="0.3">
      <c r="A85" s="1" t="s">
        <v>169</v>
      </c>
      <c r="B85" s="1" t="s">
        <v>321</v>
      </c>
      <c r="C85" s="1">
        <v>0</v>
      </c>
      <c r="D85" s="1">
        <v>0</v>
      </c>
      <c r="F85" t="str">
        <f>"0000000275"</f>
        <v>0000000275</v>
      </c>
      <c r="G85" t="s">
        <v>321</v>
      </c>
      <c r="H85" t="s">
        <v>25</v>
      </c>
      <c r="I85">
        <v>0</v>
      </c>
      <c r="J85">
        <v>0</v>
      </c>
    </row>
    <row r="86" spans="1:10" x14ac:dyDescent="0.3">
      <c r="A86" s="1" t="s">
        <v>5</v>
      </c>
      <c r="B86" s="1" t="s">
        <v>140</v>
      </c>
      <c r="C86" s="1">
        <v>22</v>
      </c>
      <c r="D86" s="1">
        <v>22</v>
      </c>
      <c r="F86" t="str">
        <f>"0000000139"</f>
        <v>0000000139</v>
      </c>
      <c r="G86" t="s">
        <v>140</v>
      </c>
      <c r="H86" t="s">
        <v>19</v>
      </c>
      <c r="I86">
        <v>22</v>
      </c>
      <c r="J86">
        <v>22</v>
      </c>
    </row>
    <row r="87" spans="1:10" x14ac:dyDescent="0.3">
      <c r="A87" s="1" t="s">
        <v>5</v>
      </c>
      <c r="B87" s="1" t="s">
        <v>240</v>
      </c>
      <c r="C87" s="1">
        <v>0</v>
      </c>
      <c r="D87" s="1">
        <v>0</v>
      </c>
      <c r="F87" t="str">
        <f>"0000000278"</f>
        <v>0000000278</v>
      </c>
      <c r="G87" t="s">
        <v>240</v>
      </c>
      <c r="H87" t="s">
        <v>25</v>
      </c>
      <c r="I87">
        <v>0</v>
      </c>
      <c r="J87">
        <v>0</v>
      </c>
    </row>
    <row r="88" spans="1:10" x14ac:dyDescent="0.3">
      <c r="A88" s="2" t="s">
        <v>227</v>
      </c>
      <c r="B88" s="2" t="s">
        <v>389</v>
      </c>
      <c r="C88" s="2">
        <v>-1</v>
      </c>
      <c r="D88" s="2">
        <v>-1</v>
      </c>
      <c r="F88" s="3" t="str">
        <f>"0000001009"</f>
        <v>0000001009</v>
      </c>
      <c r="G88" s="3" t="s">
        <v>389</v>
      </c>
      <c r="H88" s="3" t="s">
        <v>87</v>
      </c>
      <c r="I88" s="3">
        <v>-1</v>
      </c>
      <c r="J88" s="3">
        <v>-1</v>
      </c>
    </row>
    <row r="89" spans="1:10" x14ac:dyDescent="0.3">
      <c r="A89" s="1" t="s">
        <v>184</v>
      </c>
      <c r="B89" s="1" t="s">
        <v>185</v>
      </c>
      <c r="C89" s="1">
        <v>18</v>
      </c>
      <c r="D89" s="1">
        <v>16</v>
      </c>
      <c r="F89" t="str">
        <f>"0000000260"</f>
        <v>0000000260</v>
      </c>
      <c r="G89" t="s">
        <v>185</v>
      </c>
      <c r="H89" t="s">
        <v>19</v>
      </c>
      <c r="I89">
        <v>18</v>
      </c>
      <c r="J89">
        <v>16</v>
      </c>
    </row>
    <row r="90" spans="1:10" x14ac:dyDescent="0.3">
      <c r="A90" s="1" t="s">
        <v>161</v>
      </c>
      <c r="B90" s="1" t="s">
        <v>313</v>
      </c>
      <c r="C90" s="1">
        <v>14</v>
      </c>
      <c r="D90" s="1">
        <v>14</v>
      </c>
      <c r="F90" t="str">
        <f>"0000000274"</f>
        <v>0000000274</v>
      </c>
      <c r="G90" t="s">
        <v>313</v>
      </c>
      <c r="H90" t="s">
        <v>25</v>
      </c>
      <c r="I90">
        <v>14</v>
      </c>
      <c r="J90">
        <v>14</v>
      </c>
    </row>
    <row r="91" spans="1:10" x14ac:dyDescent="0.3">
      <c r="A91" s="1" t="s">
        <v>441</v>
      </c>
      <c r="B91" s="1" t="s">
        <v>442</v>
      </c>
      <c r="C91" s="1">
        <v>36</v>
      </c>
      <c r="D91" s="1">
        <v>36</v>
      </c>
      <c r="F91" t="str">
        <f>"0000000346"</f>
        <v>0000000346</v>
      </c>
      <c r="G91" t="s">
        <v>442</v>
      </c>
      <c r="H91" t="s">
        <v>443</v>
      </c>
      <c r="I91">
        <v>36</v>
      </c>
      <c r="J91">
        <v>36</v>
      </c>
    </row>
    <row r="92" spans="1:10" x14ac:dyDescent="0.3">
      <c r="A92" s="1" t="s">
        <v>199</v>
      </c>
      <c r="B92" s="1" t="s">
        <v>200</v>
      </c>
      <c r="C92" s="1">
        <v>13</v>
      </c>
      <c r="D92" s="1">
        <v>13</v>
      </c>
      <c r="F92" t="str">
        <f>"0000000093"</f>
        <v>0000000093</v>
      </c>
      <c r="G92" t="s">
        <v>200</v>
      </c>
      <c r="H92" t="s">
        <v>19</v>
      </c>
      <c r="I92">
        <v>13</v>
      </c>
      <c r="J92">
        <v>13</v>
      </c>
    </row>
    <row r="93" spans="1:10" x14ac:dyDescent="0.3">
      <c r="A93" s="1" t="s">
        <v>172</v>
      </c>
      <c r="B93" s="1" t="s">
        <v>244</v>
      </c>
      <c r="C93" s="1">
        <v>6</v>
      </c>
      <c r="D93" s="1">
        <v>6</v>
      </c>
      <c r="F93" t="str">
        <f>"0000000277"</f>
        <v>0000000277</v>
      </c>
      <c r="G93" t="s">
        <v>244</v>
      </c>
      <c r="H93" t="s">
        <v>25</v>
      </c>
      <c r="I93">
        <v>6</v>
      </c>
      <c r="J93">
        <v>6</v>
      </c>
    </row>
    <row r="94" spans="1:10" x14ac:dyDescent="0.3">
      <c r="A94" s="1" t="s">
        <v>5</v>
      </c>
      <c r="B94" s="1" t="s">
        <v>147</v>
      </c>
      <c r="C94" s="1">
        <v>28</v>
      </c>
      <c r="D94" s="1">
        <v>28</v>
      </c>
      <c r="F94" t="str">
        <f>"0000000084"</f>
        <v>0000000084</v>
      </c>
      <c r="G94" t="s">
        <v>147</v>
      </c>
      <c r="H94" t="s">
        <v>19</v>
      </c>
      <c r="I94">
        <v>28</v>
      </c>
      <c r="J94">
        <v>28</v>
      </c>
    </row>
    <row r="95" spans="1:10" x14ac:dyDescent="0.3">
      <c r="A95" s="1" t="s">
        <v>227</v>
      </c>
      <c r="B95" s="1" t="s">
        <v>326</v>
      </c>
      <c r="C95" s="1">
        <v>4</v>
      </c>
      <c r="D95" s="1">
        <v>4</v>
      </c>
      <c r="F95" t="str">
        <f>"0000000276"</f>
        <v>0000000276</v>
      </c>
      <c r="G95" t="s">
        <v>326</v>
      </c>
      <c r="H95" t="s">
        <v>25</v>
      </c>
      <c r="I95">
        <v>4</v>
      </c>
      <c r="J95">
        <v>4</v>
      </c>
    </row>
    <row r="96" spans="1:10" x14ac:dyDescent="0.3">
      <c r="A96" s="1" t="s">
        <v>167</v>
      </c>
      <c r="B96" s="1" t="s">
        <v>312</v>
      </c>
      <c r="C96" s="1">
        <v>0</v>
      </c>
      <c r="D96" s="1">
        <v>0</v>
      </c>
      <c r="F96" t="str">
        <f>"0000000857"</f>
        <v>0000000857</v>
      </c>
      <c r="G96" t="s">
        <v>312</v>
      </c>
      <c r="H96" t="s">
        <v>19</v>
      </c>
      <c r="I96">
        <v>0</v>
      </c>
      <c r="J96">
        <v>0</v>
      </c>
    </row>
    <row r="97" spans="1:10" x14ac:dyDescent="0.3">
      <c r="A97" s="1" t="s">
        <v>163</v>
      </c>
      <c r="B97" s="1" t="s">
        <v>164</v>
      </c>
      <c r="C97" s="1">
        <v>0</v>
      </c>
      <c r="D97" s="1">
        <v>0</v>
      </c>
      <c r="F97" t="str">
        <f>"0000000856"</f>
        <v>0000000856</v>
      </c>
      <c r="G97" t="s">
        <v>164</v>
      </c>
      <c r="H97" t="s">
        <v>19</v>
      </c>
      <c r="I97">
        <v>0</v>
      </c>
      <c r="J97">
        <v>0</v>
      </c>
    </row>
    <row r="98" spans="1:10" x14ac:dyDescent="0.3">
      <c r="A98" s="1" t="s">
        <v>5</v>
      </c>
      <c r="B98" s="1" t="s">
        <v>141</v>
      </c>
      <c r="C98" s="1">
        <v>26</v>
      </c>
      <c r="D98" s="1">
        <v>26</v>
      </c>
      <c r="F98" t="str">
        <f>"0000000262"</f>
        <v>0000000262</v>
      </c>
      <c r="G98" t="s">
        <v>141</v>
      </c>
      <c r="H98" t="s">
        <v>19</v>
      </c>
      <c r="I98">
        <v>26</v>
      </c>
      <c r="J98">
        <v>26</v>
      </c>
    </row>
    <row r="99" spans="1:10" x14ac:dyDescent="0.3">
      <c r="A99" s="1" t="s">
        <v>165</v>
      </c>
      <c r="B99" s="1" t="s">
        <v>166</v>
      </c>
      <c r="C99" s="1">
        <v>12</v>
      </c>
      <c r="D99" s="1">
        <v>12</v>
      </c>
      <c r="F99" t="str">
        <f>"0000000165"</f>
        <v>0000000165</v>
      </c>
      <c r="G99" t="s">
        <v>166</v>
      </c>
      <c r="H99" t="s">
        <v>19</v>
      </c>
      <c r="I99">
        <v>12</v>
      </c>
      <c r="J99">
        <v>12</v>
      </c>
    </row>
    <row r="100" spans="1:10" x14ac:dyDescent="0.3">
      <c r="A100" s="1" t="s">
        <v>282</v>
      </c>
      <c r="B100" s="1" t="s">
        <v>437</v>
      </c>
      <c r="C100" s="1">
        <v>0</v>
      </c>
      <c r="D100" s="1">
        <v>0</v>
      </c>
      <c r="F100" t="str">
        <f>"0000000352"</f>
        <v>0000000352</v>
      </c>
      <c r="G100" t="s">
        <v>437</v>
      </c>
      <c r="H100" t="s">
        <v>7</v>
      </c>
      <c r="I100">
        <v>0</v>
      </c>
      <c r="J100">
        <v>0</v>
      </c>
    </row>
    <row r="101" spans="1:10" x14ac:dyDescent="0.3">
      <c r="A101" s="1" t="s">
        <v>288</v>
      </c>
      <c r="B101" s="1" t="s">
        <v>289</v>
      </c>
      <c r="C101" s="1">
        <v>0</v>
      </c>
      <c r="D101" s="1">
        <v>0</v>
      </c>
      <c r="F101" t="str">
        <f>"0000000806"</f>
        <v>0000000806</v>
      </c>
      <c r="G101" t="s">
        <v>289</v>
      </c>
      <c r="H101" t="s">
        <v>286</v>
      </c>
      <c r="I101">
        <v>0</v>
      </c>
      <c r="J101">
        <v>0</v>
      </c>
    </row>
    <row r="102" spans="1:10" x14ac:dyDescent="0.3">
      <c r="A102" s="1" t="s">
        <v>277</v>
      </c>
      <c r="B102" s="1" t="s">
        <v>278</v>
      </c>
      <c r="C102" s="1">
        <v>0</v>
      </c>
      <c r="D102" s="1">
        <v>0</v>
      </c>
      <c r="F102" t="str">
        <f>"0000000538"</f>
        <v>0000000538</v>
      </c>
      <c r="G102" t="s">
        <v>278</v>
      </c>
      <c r="H102" t="s">
        <v>12</v>
      </c>
      <c r="I102">
        <v>0</v>
      </c>
      <c r="J102">
        <v>0</v>
      </c>
    </row>
    <row r="103" spans="1:10" x14ac:dyDescent="0.3">
      <c r="A103" s="1" t="s">
        <v>75</v>
      </c>
      <c r="B103" s="1" t="s">
        <v>76</v>
      </c>
      <c r="C103" s="1">
        <v>0</v>
      </c>
      <c r="D103" s="1">
        <v>0</v>
      </c>
      <c r="F103" t="str">
        <f>"0000000534"</f>
        <v>0000000534</v>
      </c>
      <c r="G103" t="s">
        <v>76</v>
      </c>
      <c r="H103" t="s">
        <v>12</v>
      </c>
      <c r="I103">
        <v>0</v>
      </c>
      <c r="J103">
        <v>0</v>
      </c>
    </row>
    <row r="104" spans="1:10" x14ac:dyDescent="0.3">
      <c r="A104" s="1" t="s">
        <v>37</v>
      </c>
      <c r="B104" s="1" t="s">
        <v>38</v>
      </c>
      <c r="C104" s="1">
        <v>0</v>
      </c>
      <c r="D104" s="1">
        <v>0</v>
      </c>
      <c r="F104" t="str">
        <f>"0000000542"</f>
        <v>0000000542</v>
      </c>
      <c r="G104" t="s">
        <v>38</v>
      </c>
      <c r="H104" t="s">
        <v>12</v>
      </c>
      <c r="I104">
        <v>0</v>
      </c>
      <c r="J104">
        <v>0</v>
      </c>
    </row>
    <row r="105" spans="1:10" x14ac:dyDescent="0.3">
      <c r="A105" s="1" t="s">
        <v>359</v>
      </c>
      <c r="B105" s="1" t="s">
        <v>360</v>
      </c>
      <c r="C105" s="1">
        <v>0</v>
      </c>
      <c r="D105" s="1">
        <v>0</v>
      </c>
      <c r="F105" t="str">
        <f>"0000000805"</f>
        <v>0000000805</v>
      </c>
      <c r="G105" t="s">
        <v>360</v>
      </c>
      <c r="H105" t="s">
        <v>286</v>
      </c>
      <c r="I105">
        <v>0</v>
      </c>
      <c r="J105">
        <v>0</v>
      </c>
    </row>
    <row r="106" spans="1:10" x14ac:dyDescent="0.3">
      <c r="A106" s="1" t="s">
        <v>322</v>
      </c>
      <c r="B106" s="1" t="s">
        <v>323</v>
      </c>
      <c r="C106" s="1">
        <v>1</v>
      </c>
      <c r="D106" s="1">
        <v>1</v>
      </c>
      <c r="F106" t="str">
        <f>"0000000525"</f>
        <v>0000000525</v>
      </c>
      <c r="G106" t="s">
        <v>323</v>
      </c>
      <c r="H106" t="s">
        <v>12</v>
      </c>
      <c r="I106">
        <v>1</v>
      </c>
      <c r="J106">
        <v>1</v>
      </c>
    </row>
    <row r="107" spans="1:10" x14ac:dyDescent="0.3">
      <c r="A107" s="1" t="s">
        <v>429</v>
      </c>
      <c r="B107" s="1" t="s">
        <v>430</v>
      </c>
      <c r="C107" s="1">
        <v>0</v>
      </c>
      <c r="D107" s="1">
        <v>0</v>
      </c>
      <c r="F107" t="str">
        <f>"0000000541"</f>
        <v>0000000541</v>
      </c>
      <c r="G107" t="s">
        <v>430</v>
      </c>
      <c r="H107" t="s">
        <v>12</v>
      </c>
      <c r="I107">
        <v>0</v>
      </c>
      <c r="J107">
        <v>0</v>
      </c>
    </row>
    <row r="108" spans="1:10" x14ac:dyDescent="0.3">
      <c r="A108" s="1" t="s">
        <v>354</v>
      </c>
      <c r="B108" s="1" t="s">
        <v>355</v>
      </c>
      <c r="C108" s="1">
        <v>0</v>
      </c>
      <c r="D108" s="1">
        <v>0</v>
      </c>
      <c r="F108" t="str">
        <f>"0000000380"</f>
        <v>0000000380</v>
      </c>
      <c r="G108" t="s">
        <v>355</v>
      </c>
      <c r="H108" t="s">
        <v>7</v>
      </c>
      <c r="I108">
        <v>0</v>
      </c>
      <c r="J108">
        <v>0</v>
      </c>
    </row>
    <row r="109" spans="1:10" x14ac:dyDescent="0.3">
      <c r="A109" s="1" t="s">
        <v>5</v>
      </c>
      <c r="B109" s="1" t="s">
        <v>241</v>
      </c>
      <c r="C109" s="1">
        <v>0</v>
      </c>
      <c r="D109" s="1">
        <v>0</v>
      </c>
      <c r="F109" t="str">
        <f>"0000000453"</f>
        <v>0000000453</v>
      </c>
      <c r="G109" t="s">
        <v>241</v>
      </c>
      <c r="H109" t="s">
        <v>242</v>
      </c>
      <c r="I109">
        <v>0</v>
      </c>
      <c r="J109">
        <v>0</v>
      </c>
    </row>
    <row r="110" spans="1:10" x14ac:dyDescent="0.3">
      <c r="A110" s="1" t="s">
        <v>5</v>
      </c>
      <c r="B110" s="1" t="s">
        <v>148</v>
      </c>
      <c r="C110" s="1">
        <v>6</v>
      </c>
      <c r="D110" s="1">
        <v>6</v>
      </c>
      <c r="F110" t="str">
        <f>"0000000020"</f>
        <v>0000000020</v>
      </c>
      <c r="G110" t="s">
        <v>148</v>
      </c>
      <c r="H110" t="s">
        <v>19</v>
      </c>
      <c r="I110">
        <v>6</v>
      </c>
      <c r="J110">
        <v>6</v>
      </c>
    </row>
    <row r="111" spans="1:10" x14ac:dyDescent="0.3">
      <c r="A111" s="1" t="s">
        <v>176</v>
      </c>
      <c r="B111" s="1" t="s">
        <v>177</v>
      </c>
      <c r="C111" s="1">
        <v>8</v>
      </c>
      <c r="D111" s="1">
        <v>8</v>
      </c>
      <c r="F111" t="str">
        <f>"0000000104"</f>
        <v>0000000104</v>
      </c>
      <c r="G111" t="s">
        <v>177</v>
      </c>
      <c r="H111" t="s">
        <v>19</v>
      </c>
      <c r="I111">
        <v>8</v>
      </c>
      <c r="J111">
        <v>8</v>
      </c>
    </row>
    <row r="112" spans="1:10" x14ac:dyDescent="0.3">
      <c r="A112" s="1" t="s">
        <v>304</v>
      </c>
      <c r="B112" s="1" t="s">
        <v>383</v>
      </c>
      <c r="C112" s="1">
        <v>10</v>
      </c>
      <c r="D112" s="1">
        <v>10</v>
      </c>
      <c r="F112" t="str">
        <f>"0000000623"</f>
        <v>0000000623</v>
      </c>
      <c r="G112" t="s">
        <v>383</v>
      </c>
      <c r="H112" t="s">
        <v>23</v>
      </c>
      <c r="I112">
        <v>10</v>
      </c>
      <c r="J112">
        <v>10</v>
      </c>
    </row>
    <row r="113" spans="1:10" x14ac:dyDescent="0.3">
      <c r="A113" s="1" t="s">
        <v>5</v>
      </c>
      <c r="B113" s="1" t="s">
        <v>471</v>
      </c>
      <c r="C113" s="1">
        <v>183</v>
      </c>
      <c r="D113" s="1">
        <v>183</v>
      </c>
      <c r="F113" t="str">
        <f>"0000000046"</f>
        <v>0000000046</v>
      </c>
      <c r="G113" t="s">
        <v>471</v>
      </c>
      <c r="H113" t="s">
        <v>19</v>
      </c>
      <c r="I113">
        <v>183</v>
      </c>
      <c r="J113">
        <v>183</v>
      </c>
    </row>
    <row r="114" spans="1:10" x14ac:dyDescent="0.3">
      <c r="A114" s="1" t="s">
        <v>172</v>
      </c>
      <c r="B114" s="1" t="s">
        <v>327</v>
      </c>
      <c r="C114" s="1">
        <v>2</v>
      </c>
      <c r="D114" s="1">
        <v>2</v>
      </c>
      <c r="F114" t="str">
        <f>"0000000287"</f>
        <v>0000000287</v>
      </c>
      <c r="G114" t="s">
        <v>327</v>
      </c>
      <c r="H114" t="s">
        <v>25</v>
      </c>
      <c r="I114">
        <v>2</v>
      </c>
      <c r="J114">
        <v>2</v>
      </c>
    </row>
    <row r="115" spans="1:10" x14ac:dyDescent="0.3">
      <c r="A115" s="1" t="s">
        <v>5</v>
      </c>
      <c r="B115" s="1" t="s">
        <v>142</v>
      </c>
      <c r="C115" s="1">
        <v>83</v>
      </c>
      <c r="D115" s="1">
        <v>83</v>
      </c>
      <c r="F115" t="str">
        <f>"0000000716"</f>
        <v>0000000716</v>
      </c>
      <c r="G115" t="s">
        <v>142</v>
      </c>
      <c r="H115" t="s">
        <v>19</v>
      </c>
      <c r="I115">
        <v>83</v>
      </c>
      <c r="J115">
        <v>83</v>
      </c>
    </row>
    <row r="116" spans="1:10" x14ac:dyDescent="0.3">
      <c r="A116" s="1" t="s">
        <v>77</v>
      </c>
      <c r="B116" s="1" t="s">
        <v>271</v>
      </c>
      <c r="C116" s="1">
        <v>0</v>
      </c>
      <c r="D116" s="1">
        <v>0</v>
      </c>
      <c r="F116" t="str">
        <f>"0000001027"</f>
        <v>0000001027</v>
      </c>
      <c r="G116" t="s">
        <v>271</v>
      </c>
      <c r="H116" t="s">
        <v>23</v>
      </c>
      <c r="I116">
        <v>0</v>
      </c>
      <c r="J116">
        <v>0</v>
      </c>
    </row>
    <row r="117" spans="1:10" x14ac:dyDescent="0.3">
      <c r="A117" s="1" t="s">
        <v>81</v>
      </c>
      <c r="B117" s="1" t="s">
        <v>82</v>
      </c>
      <c r="C117" s="1">
        <v>0</v>
      </c>
      <c r="D117" s="1">
        <v>0</v>
      </c>
      <c r="F117" t="str">
        <f>"0000000595"</f>
        <v>0000000595</v>
      </c>
      <c r="G117" t="s">
        <v>82</v>
      </c>
      <c r="H117" t="s">
        <v>23</v>
      </c>
      <c r="I117">
        <v>0</v>
      </c>
      <c r="J117">
        <v>0</v>
      </c>
    </row>
    <row r="118" spans="1:10" x14ac:dyDescent="0.3">
      <c r="A118" s="1" t="s">
        <v>81</v>
      </c>
      <c r="B118" s="1" t="s">
        <v>356</v>
      </c>
      <c r="C118" s="1">
        <v>1</v>
      </c>
      <c r="D118" s="1">
        <v>1</v>
      </c>
      <c r="F118" t="str">
        <f>"0000000593"</f>
        <v>0000000593</v>
      </c>
      <c r="G118" t="s">
        <v>356</v>
      </c>
      <c r="H118" t="s">
        <v>23</v>
      </c>
      <c r="I118">
        <v>1</v>
      </c>
      <c r="J118">
        <v>1</v>
      </c>
    </row>
    <row r="119" spans="1:10" x14ac:dyDescent="0.3">
      <c r="A119" s="1" t="s">
        <v>169</v>
      </c>
      <c r="B119" s="1" t="s">
        <v>253</v>
      </c>
      <c r="C119" s="1">
        <v>0</v>
      </c>
      <c r="D119" s="1">
        <v>0</v>
      </c>
      <c r="F119" t="str">
        <f>"0000000611"</f>
        <v>0000000611</v>
      </c>
      <c r="G119" t="s">
        <v>253</v>
      </c>
      <c r="H119" t="s">
        <v>23</v>
      </c>
      <c r="I119">
        <v>0</v>
      </c>
      <c r="J119">
        <v>0</v>
      </c>
    </row>
    <row r="120" spans="1:10" x14ac:dyDescent="0.3">
      <c r="A120" s="1" t="s">
        <v>5</v>
      </c>
      <c r="B120" s="1" t="s">
        <v>243</v>
      </c>
      <c r="C120" s="1">
        <v>0</v>
      </c>
      <c r="D120" s="1">
        <v>0</v>
      </c>
      <c r="F120" t="str">
        <f>"0000000609"</f>
        <v>0000000609</v>
      </c>
      <c r="G120" t="s">
        <v>243</v>
      </c>
      <c r="H120" t="s">
        <v>23</v>
      </c>
      <c r="I120">
        <v>0</v>
      </c>
      <c r="J120">
        <v>0</v>
      </c>
    </row>
    <row r="121" spans="1:10" x14ac:dyDescent="0.3">
      <c r="A121" s="1" t="s">
        <v>169</v>
      </c>
      <c r="B121" s="1" t="s">
        <v>171</v>
      </c>
      <c r="C121" s="1">
        <v>2</v>
      </c>
      <c r="D121" s="1">
        <v>2</v>
      </c>
      <c r="F121" t="str">
        <f>"0000000673"</f>
        <v>0000000673</v>
      </c>
      <c r="G121" t="s">
        <v>171</v>
      </c>
      <c r="H121" t="s">
        <v>23</v>
      </c>
      <c r="I121">
        <v>2</v>
      </c>
      <c r="J121">
        <v>2</v>
      </c>
    </row>
    <row r="122" spans="1:10" x14ac:dyDescent="0.3">
      <c r="A122" s="1" t="s">
        <v>351</v>
      </c>
      <c r="B122" s="1" t="s">
        <v>352</v>
      </c>
      <c r="C122" s="1">
        <v>0</v>
      </c>
      <c r="D122" s="1">
        <v>0</v>
      </c>
      <c r="F122" t="str">
        <f>"0000000790"</f>
        <v>0000000790</v>
      </c>
      <c r="G122" t="s">
        <v>352</v>
      </c>
      <c r="H122" t="s">
        <v>353</v>
      </c>
      <c r="I122">
        <v>0</v>
      </c>
      <c r="J122">
        <v>0</v>
      </c>
    </row>
    <row r="123" spans="1:10" x14ac:dyDescent="0.3">
      <c r="A123" s="1" t="s">
        <v>5</v>
      </c>
      <c r="B123" s="1" t="s">
        <v>467</v>
      </c>
      <c r="C123" s="1">
        <v>0</v>
      </c>
      <c r="D123" s="1">
        <v>0</v>
      </c>
      <c r="F123" t="str">
        <f>"0000000684"</f>
        <v>0000000684</v>
      </c>
      <c r="G123" t="s">
        <v>467</v>
      </c>
      <c r="H123" t="s">
        <v>23</v>
      </c>
      <c r="I123">
        <v>0</v>
      </c>
      <c r="J123">
        <v>0</v>
      </c>
    </row>
    <row r="124" spans="1:10" x14ac:dyDescent="0.3">
      <c r="A124" s="1" t="s">
        <v>5</v>
      </c>
      <c r="B124" s="1" t="s">
        <v>121</v>
      </c>
      <c r="C124" s="1">
        <v>15</v>
      </c>
      <c r="D124" s="1">
        <v>13</v>
      </c>
      <c r="F124" t="str">
        <f>"0000000091"</f>
        <v>0000000091</v>
      </c>
      <c r="G124" t="s">
        <v>121</v>
      </c>
      <c r="H124" t="s">
        <v>19</v>
      </c>
      <c r="I124">
        <v>15</v>
      </c>
      <c r="J124">
        <v>13</v>
      </c>
    </row>
    <row r="125" spans="1:10" x14ac:dyDescent="0.3">
      <c r="A125" s="1" t="s">
        <v>5</v>
      </c>
      <c r="B125" s="1" t="s">
        <v>338</v>
      </c>
      <c r="C125" s="1">
        <v>3</v>
      </c>
      <c r="D125" s="1">
        <v>3</v>
      </c>
      <c r="F125" t="str">
        <f>"0000000313"</f>
        <v>0000000313</v>
      </c>
      <c r="G125" t="s">
        <v>338</v>
      </c>
      <c r="H125" t="s">
        <v>25</v>
      </c>
      <c r="I125">
        <v>3</v>
      </c>
      <c r="J125">
        <v>3</v>
      </c>
    </row>
    <row r="126" spans="1:10" x14ac:dyDescent="0.3">
      <c r="A126" s="1" t="s">
        <v>5</v>
      </c>
      <c r="B126" s="1" t="s">
        <v>233</v>
      </c>
      <c r="C126" s="1">
        <v>43</v>
      </c>
      <c r="D126" s="1">
        <v>43</v>
      </c>
      <c r="F126" t="str">
        <f>"0000000090"</f>
        <v>0000000090</v>
      </c>
      <c r="G126" t="s">
        <v>233</v>
      </c>
      <c r="H126" t="s">
        <v>19</v>
      </c>
      <c r="I126">
        <v>43</v>
      </c>
      <c r="J126">
        <v>43</v>
      </c>
    </row>
    <row r="127" spans="1:10" x14ac:dyDescent="0.3">
      <c r="A127" s="1" t="s">
        <v>5</v>
      </c>
      <c r="B127" s="1" t="s">
        <v>143</v>
      </c>
      <c r="C127" s="1">
        <v>3</v>
      </c>
      <c r="D127" s="1">
        <v>3</v>
      </c>
      <c r="F127" t="str">
        <f>"0000000284"</f>
        <v>0000000284</v>
      </c>
      <c r="G127" t="s">
        <v>143</v>
      </c>
      <c r="H127" t="s">
        <v>25</v>
      </c>
      <c r="I127">
        <v>3</v>
      </c>
      <c r="J127">
        <v>3</v>
      </c>
    </row>
    <row r="128" spans="1:10" x14ac:dyDescent="0.3">
      <c r="A128" s="2" t="s">
        <v>5</v>
      </c>
      <c r="B128" s="2" t="s">
        <v>345</v>
      </c>
      <c r="C128" s="2">
        <v>10</v>
      </c>
      <c r="D128" s="2">
        <v>10</v>
      </c>
      <c r="F128" s="3" t="str">
        <f>"0000000034"</f>
        <v>0000000034</v>
      </c>
      <c r="G128" s="3" t="s">
        <v>345</v>
      </c>
      <c r="H128" s="3" t="s">
        <v>19</v>
      </c>
      <c r="I128" s="3">
        <v>9</v>
      </c>
      <c r="J128" s="3">
        <v>9</v>
      </c>
    </row>
    <row r="129" spans="1:10" x14ac:dyDescent="0.3">
      <c r="A129" s="1" t="s">
        <v>277</v>
      </c>
      <c r="B129" s="1" t="s">
        <v>434</v>
      </c>
      <c r="C129" s="1">
        <v>0</v>
      </c>
      <c r="D129" s="1">
        <v>0</v>
      </c>
      <c r="F129" t="str">
        <f>"0000000537"</f>
        <v>0000000537</v>
      </c>
      <c r="G129" t="s">
        <v>434</v>
      </c>
      <c r="H129" t="s">
        <v>12</v>
      </c>
      <c r="I129">
        <v>0</v>
      </c>
      <c r="J129">
        <v>0</v>
      </c>
    </row>
    <row r="130" spans="1:10" x14ac:dyDescent="0.3">
      <c r="A130" s="1" t="s">
        <v>75</v>
      </c>
      <c r="B130" s="1" t="s">
        <v>273</v>
      </c>
      <c r="C130" s="1">
        <v>0</v>
      </c>
      <c r="D130" s="1">
        <v>0</v>
      </c>
      <c r="F130" t="str">
        <f>"0000000536"</f>
        <v>0000000536</v>
      </c>
      <c r="G130" t="s">
        <v>273</v>
      </c>
      <c r="H130" t="s">
        <v>12</v>
      </c>
      <c r="I130">
        <v>0</v>
      </c>
      <c r="J130">
        <v>0</v>
      </c>
    </row>
    <row r="131" spans="1:10" x14ac:dyDescent="0.3">
      <c r="A131" s="1" t="s">
        <v>75</v>
      </c>
      <c r="B131" s="1" t="s">
        <v>431</v>
      </c>
      <c r="C131" s="1">
        <v>0</v>
      </c>
      <c r="D131" s="1">
        <v>0</v>
      </c>
      <c r="F131" t="str">
        <f>"0000000535"</f>
        <v>0000000535</v>
      </c>
      <c r="G131" t="s">
        <v>431</v>
      </c>
      <c r="H131" t="s">
        <v>12</v>
      </c>
      <c r="I131">
        <v>0</v>
      </c>
      <c r="J131">
        <v>0</v>
      </c>
    </row>
    <row r="132" spans="1:10" x14ac:dyDescent="0.3">
      <c r="A132" s="1" t="s">
        <v>282</v>
      </c>
      <c r="B132" s="1" t="s">
        <v>283</v>
      </c>
      <c r="C132" s="1">
        <v>0</v>
      </c>
      <c r="D132" s="1">
        <v>0</v>
      </c>
      <c r="F132" t="str">
        <f>"0000000378"</f>
        <v>0000000378</v>
      </c>
      <c r="G132" t="s">
        <v>283</v>
      </c>
      <c r="H132" t="s">
        <v>7</v>
      </c>
      <c r="I132">
        <v>0</v>
      </c>
      <c r="J132">
        <v>0</v>
      </c>
    </row>
    <row r="133" spans="1:10" x14ac:dyDescent="0.3">
      <c r="A133" s="1" t="s">
        <v>328</v>
      </c>
      <c r="B133" s="1" t="s">
        <v>329</v>
      </c>
      <c r="C133" s="1">
        <v>0</v>
      </c>
      <c r="D133" s="1">
        <v>0</v>
      </c>
      <c r="F133" t="str">
        <f>"0000000539"</f>
        <v>0000000539</v>
      </c>
      <c r="G133" t="s">
        <v>329</v>
      </c>
      <c r="H133" t="s">
        <v>12</v>
      </c>
      <c r="I133">
        <v>0</v>
      </c>
      <c r="J133">
        <v>0</v>
      </c>
    </row>
    <row r="134" spans="1:10" x14ac:dyDescent="0.3">
      <c r="A134" s="1" t="s">
        <v>435</v>
      </c>
      <c r="B134" s="1" t="s">
        <v>436</v>
      </c>
      <c r="C134" s="1">
        <v>0</v>
      </c>
      <c r="D134" s="1">
        <v>0</v>
      </c>
      <c r="F134" t="str">
        <f>"0000000752"</f>
        <v>0000000752</v>
      </c>
      <c r="G134" t="s">
        <v>436</v>
      </c>
      <c r="H134" t="s">
        <v>286</v>
      </c>
      <c r="I134">
        <v>0</v>
      </c>
      <c r="J134">
        <v>0</v>
      </c>
    </row>
    <row r="135" spans="1:10" x14ac:dyDescent="0.3">
      <c r="A135" s="1" t="s">
        <v>191</v>
      </c>
      <c r="B135" s="1" t="s">
        <v>192</v>
      </c>
      <c r="C135" s="1">
        <v>0</v>
      </c>
      <c r="D135" s="1">
        <v>0</v>
      </c>
      <c r="F135" t="str">
        <f>"0000000435"</f>
        <v>0000000435</v>
      </c>
      <c r="G135" t="s">
        <v>192</v>
      </c>
      <c r="H135" t="s">
        <v>7</v>
      </c>
      <c r="I135">
        <v>0</v>
      </c>
      <c r="J135">
        <v>0</v>
      </c>
    </row>
    <row r="136" spans="1:10" x14ac:dyDescent="0.3">
      <c r="A136" s="1" t="s">
        <v>37</v>
      </c>
      <c r="B136" s="1" t="s">
        <v>413</v>
      </c>
      <c r="C136" s="1">
        <v>0</v>
      </c>
      <c r="D136" s="1">
        <v>0</v>
      </c>
      <c r="F136" t="str">
        <f>"0000000561"</f>
        <v>0000000561</v>
      </c>
      <c r="G136" t="s">
        <v>413</v>
      </c>
      <c r="H136" t="s">
        <v>12</v>
      </c>
      <c r="I136">
        <v>0</v>
      </c>
      <c r="J136">
        <v>0</v>
      </c>
    </row>
    <row r="137" spans="1:10" x14ac:dyDescent="0.3">
      <c r="A137" s="1" t="s">
        <v>156</v>
      </c>
      <c r="B137" s="1" t="s">
        <v>205</v>
      </c>
      <c r="C137" s="1">
        <v>0</v>
      </c>
      <c r="D137" s="1">
        <v>0</v>
      </c>
      <c r="F137" t="str">
        <f>"0000000560"</f>
        <v>0000000560</v>
      </c>
      <c r="G137" t="s">
        <v>205</v>
      </c>
      <c r="H137" t="s">
        <v>12</v>
      </c>
      <c r="I137">
        <v>0</v>
      </c>
      <c r="J137">
        <v>0</v>
      </c>
    </row>
    <row r="138" spans="1:10" x14ac:dyDescent="0.3">
      <c r="A138" s="1" t="s">
        <v>92</v>
      </c>
      <c r="B138" s="1" t="s">
        <v>93</v>
      </c>
      <c r="C138" s="1">
        <v>3</v>
      </c>
      <c r="D138" s="1">
        <v>3</v>
      </c>
      <c r="F138" t="str">
        <f>"0000000792"</f>
        <v>0000000792</v>
      </c>
      <c r="G138" t="s">
        <v>477</v>
      </c>
      <c r="H138" t="s">
        <v>25</v>
      </c>
      <c r="I138">
        <v>3</v>
      </c>
      <c r="J138">
        <v>3</v>
      </c>
    </row>
    <row r="139" spans="1:10" x14ac:dyDescent="0.3">
      <c r="A139" s="1" t="s">
        <v>451</v>
      </c>
      <c r="B139" s="1" t="s">
        <v>452</v>
      </c>
      <c r="C139" s="1">
        <v>27</v>
      </c>
      <c r="D139" s="1">
        <v>27</v>
      </c>
      <c r="F139" t="str">
        <f>"0000001676"</f>
        <v>0000001676</v>
      </c>
      <c r="G139" t="s">
        <v>452</v>
      </c>
      <c r="H139" t="s">
        <v>19</v>
      </c>
      <c r="I139">
        <v>27</v>
      </c>
      <c r="J139">
        <v>27</v>
      </c>
    </row>
    <row r="140" spans="1:10" x14ac:dyDescent="0.3">
      <c r="A140" s="1" t="s">
        <v>223</v>
      </c>
      <c r="B140" s="1" t="s">
        <v>224</v>
      </c>
      <c r="C140" s="1">
        <v>0</v>
      </c>
      <c r="D140" s="1">
        <v>0</v>
      </c>
      <c r="F140" t="str">
        <f>"0000000796"</f>
        <v>0000000796</v>
      </c>
      <c r="G140" t="s">
        <v>224</v>
      </c>
      <c r="H140" t="s">
        <v>25</v>
      </c>
      <c r="I140">
        <v>0</v>
      </c>
      <c r="J140">
        <v>0</v>
      </c>
    </row>
    <row r="141" spans="1:10" x14ac:dyDescent="0.3">
      <c r="A141" s="2" t="s">
        <v>254</v>
      </c>
      <c r="B141" s="2" t="s">
        <v>255</v>
      </c>
      <c r="C141" s="2">
        <v>22</v>
      </c>
      <c r="D141" s="2">
        <v>22</v>
      </c>
      <c r="F141" s="3" t="str">
        <f>"0000000797"</f>
        <v>0000000797</v>
      </c>
      <c r="G141" s="3" t="s">
        <v>255</v>
      </c>
      <c r="H141" s="3" t="s">
        <v>19</v>
      </c>
      <c r="I141" s="3">
        <v>20</v>
      </c>
      <c r="J141" s="3">
        <v>20</v>
      </c>
    </row>
    <row r="142" spans="1:10" x14ac:dyDescent="0.3">
      <c r="A142" s="1" t="s">
        <v>5</v>
      </c>
      <c r="B142" s="1" t="s">
        <v>469</v>
      </c>
      <c r="C142" s="1">
        <v>0</v>
      </c>
      <c r="D142" s="1">
        <v>0</v>
      </c>
      <c r="F142" t="str">
        <f>"0000000015"</f>
        <v>0000000015</v>
      </c>
      <c r="G142" t="s">
        <v>469</v>
      </c>
      <c r="H142" t="s">
        <v>19</v>
      </c>
      <c r="I142">
        <v>0</v>
      </c>
      <c r="J142">
        <v>0</v>
      </c>
    </row>
    <row r="143" spans="1:10" x14ac:dyDescent="0.3">
      <c r="A143" s="1" t="s">
        <v>5</v>
      </c>
      <c r="B143" s="1" t="s">
        <v>463</v>
      </c>
      <c r="C143" s="1">
        <v>0</v>
      </c>
      <c r="D143" s="1">
        <v>0</v>
      </c>
      <c r="F143" t="str">
        <f>"0000000011"</f>
        <v>0000000011</v>
      </c>
      <c r="G143" t="s">
        <v>463</v>
      </c>
      <c r="H143" t="s">
        <v>19</v>
      </c>
      <c r="I143">
        <v>0</v>
      </c>
      <c r="J143">
        <v>0</v>
      </c>
    </row>
    <row r="144" spans="1:10" x14ac:dyDescent="0.3">
      <c r="A144" s="1" t="s">
        <v>81</v>
      </c>
      <c r="B144" s="1" t="s">
        <v>287</v>
      </c>
      <c r="C144" s="1">
        <v>4</v>
      </c>
      <c r="D144" s="1">
        <v>4</v>
      </c>
      <c r="F144" t="str">
        <f>"0000000786"</f>
        <v>0000000786</v>
      </c>
      <c r="G144" t="s">
        <v>287</v>
      </c>
      <c r="H144" t="s">
        <v>23</v>
      </c>
      <c r="I144">
        <v>4</v>
      </c>
      <c r="J144">
        <v>4</v>
      </c>
    </row>
    <row r="145" spans="1:10" x14ac:dyDescent="0.3">
      <c r="A145" s="1" t="s">
        <v>5</v>
      </c>
      <c r="B145" s="1" t="s">
        <v>122</v>
      </c>
      <c r="C145" s="1">
        <v>0</v>
      </c>
      <c r="D145" s="1">
        <v>0</v>
      </c>
      <c r="F145" t="str">
        <f>"0000000643"</f>
        <v>0000000643</v>
      </c>
      <c r="G145" t="s">
        <v>122</v>
      </c>
      <c r="H145" t="s">
        <v>23</v>
      </c>
      <c r="I145">
        <v>0</v>
      </c>
      <c r="J145">
        <v>0</v>
      </c>
    </row>
    <row r="146" spans="1:10" x14ac:dyDescent="0.3">
      <c r="A146" s="1" t="s">
        <v>5</v>
      </c>
      <c r="B146" s="1" t="s">
        <v>346</v>
      </c>
      <c r="C146" s="1">
        <v>0</v>
      </c>
      <c r="D146" s="1">
        <v>0</v>
      </c>
      <c r="F146" t="str">
        <f>"0000000211"</f>
        <v>0000000211</v>
      </c>
      <c r="G146" t="s">
        <v>346</v>
      </c>
      <c r="H146" t="s">
        <v>19</v>
      </c>
      <c r="I146">
        <v>0</v>
      </c>
      <c r="J146">
        <v>0</v>
      </c>
    </row>
    <row r="147" spans="1:10" x14ac:dyDescent="0.3">
      <c r="A147" s="2" t="s">
        <v>5</v>
      </c>
      <c r="B147" s="2" t="s">
        <v>146</v>
      </c>
      <c r="C147" s="2">
        <v>1</v>
      </c>
      <c r="D147" s="2">
        <v>1</v>
      </c>
      <c r="F147" t="str">
        <f>"0000000506"</f>
        <v>0000000506</v>
      </c>
      <c r="G147" s="3" t="s">
        <v>146</v>
      </c>
      <c r="H147" s="3" t="s">
        <v>12</v>
      </c>
      <c r="I147" s="3">
        <v>0</v>
      </c>
      <c r="J147" s="3">
        <v>0</v>
      </c>
    </row>
    <row r="148" spans="1:10" x14ac:dyDescent="0.3">
      <c r="A148" s="2" t="s">
        <v>5</v>
      </c>
      <c r="B148" s="2" t="s">
        <v>231</v>
      </c>
      <c r="C148" s="2">
        <v>-25</v>
      </c>
      <c r="D148" s="2">
        <v>-25</v>
      </c>
      <c r="F148" t="str">
        <f>"0000000387"</f>
        <v>0000000387</v>
      </c>
      <c r="G148" s="3" t="s">
        <v>231</v>
      </c>
      <c r="H148" s="3" t="s">
        <v>7</v>
      </c>
      <c r="I148" s="3">
        <v>0</v>
      </c>
      <c r="J148" s="3">
        <v>0</v>
      </c>
    </row>
    <row r="149" spans="1:10" x14ac:dyDescent="0.3">
      <c r="A149" s="1" t="s">
        <v>5</v>
      </c>
      <c r="B149" s="1" t="s">
        <v>123</v>
      </c>
      <c r="C149" s="1">
        <v>45</v>
      </c>
      <c r="D149" s="1">
        <v>45</v>
      </c>
      <c r="F149" t="str">
        <f>"0000000074"</f>
        <v>0000000074</v>
      </c>
      <c r="G149" t="s">
        <v>123</v>
      </c>
      <c r="H149" t="s">
        <v>19</v>
      </c>
      <c r="I149">
        <v>45</v>
      </c>
      <c r="J149">
        <v>45</v>
      </c>
    </row>
    <row r="150" spans="1:10" x14ac:dyDescent="0.3">
      <c r="A150" s="2" t="s">
        <v>5</v>
      </c>
      <c r="B150" s="2" t="s">
        <v>339</v>
      </c>
      <c r="C150" s="2">
        <v>1</v>
      </c>
      <c r="D150" s="2">
        <v>1</v>
      </c>
      <c r="F150" s="3" t="str">
        <f>"0000000083"</f>
        <v>0000000083</v>
      </c>
      <c r="G150" s="3" t="s">
        <v>339</v>
      </c>
      <c r="H150" s="3" t="s">
        <v>19</v>
      </c>
      <c r="I150" s="3">
        <v>0</v>
      </c>
      <c r="J150" s="3">
        <v>0</v>
      </c>
    </row>
    <row r="151" spans="1:10" x14ac:dyDescent="0.3">
      <c r="A151" s="1" t="s">
        <v>5</v>
      </c>
      <c r="B151" s="1" t="s">
        <v>149</v>
      </c>
      <c r="C151" s="1">
        <v>0</v>
      </c>
      <c r="D151" s="1">
        <v>0</v>
      </c>
      <c r="F151" t="str">
        <f>"0000000019"</f>
        <v>0000000019</v>
      </c>
      <c r="G151" t="s">
        <v>149</v>
      </c>
      <c r="H151" t="s">
        <v>19</v>
      </c>
      <c r="I151">
        <v>0</v>
      </c>
      <c r="J151">
        <v>0</v>
      </c>
    </row>
    <row r="152" spans="1:10" x14ac:dyDescent="0.3">
      <c r="A152" s="1" t="s">
        <v>411</v>
      </c>
      <c r="B152" s="1" t="s">
        <v>412</v>
      </c>
      <c r="C152" s="1">
        <v>0</v>
      </c>
      <c r="D152" s="1">
        <v>0</v>
      </c>
      <c r="F152" t="str">
        <f>"0000000142"</f>
        <v>0000000142</v>
      </c>
      <c r="G152" t="s">
        <v>412</v>
      </c>
      <c r="H152" t="s">
        <v>19</v>
      </c>
      <c r="I152">
        <v>0</v>
      </c>
      <c r="J152">
        <v>0</v>
      </c>
    </row>
    <row r="153" spans="1:10" x14ac:dyDescent="0.3">
      <c r="A153" s="1" t="s">
        <v>5</v>
      </c>
      <c r="B153" s="1" t="s">
        <v>250</v>
      </c>
      <c r="C153" s="1">
        <v>0</v>
      </c>
      <c r="D153" s="1">
        <v>0</v>
      </c>
      <c r="F153" t="str">
        <f>"0000000662"</f>
        <v>0000000662</v>
      </c>
      <c r="G153" t="s">
        <v>250</v>
      </c>
      <c r="H153" t="s">
        <v>23</v>
      </c>
      <c r="I153">
        <v>0</v>
      </c>
      <c r="J153">
        <v>0</v>
      </c>
    </row>
    <row r="154" spans="1:10" x14ac:dyDescent="0.3">
      <c r="A154" s="1" t="s">
        <v>81</v>
      </c>
      <c r="B154" s="1" t="s">
        <v>438</v>
      </c>
      <c r="C154" s="1">
        <v>2</v>
      </c>
      <c r="D154" s="1">
        <v>2</v>
      </c>
      <c r="F154" t="str">
        <f>"0000000665"</f>
        <v>0000000665</v>
      </c>
      <c r="G154" t="s">
        <v>438</v>
      </c>
      <c r="H154" t="s">
        <v>23</v>
      </c>
      <c r="I154">
        <v>2</v>
      </c>
      <c r="J154">
        <v>2</v>
      </c>
    </row>
    <row r="155" spans="1:10" x14ac:dyDescent="0.3">
      <c r="A155" s="1" t="s">
        <v>5</v>
      </c>
      <c r="B155" s="1" t="s">
        <v>124</v>
      </c>
      <c r="C155" s="1">
        <v>0</v>
      </c>
      <c r="D155" s="1">
        <v>0</v>
      </c>
      <c r="F155" t="str">
        <f>"0000000010"</f>
        <v>0000000010</v>
      </c>
      <c r="G155" t="s">
        <v>124</v>
      </c>
      <c r="H155" t="s">
        <v>19</v>
      </c>
      <c r="I155">
        <v>0</v>
      </c>
      <c r="J155">
        <v>0</v>
      </c>
    </row>
    <row r="156" spans="1:10" x14ac:dyDescent="0.3">
      <c r="A156" s="1" t="s">
        <v>111</v>
      </c>
      <c r="B156" s="1" t="s">
        <v>112</v>
      </c>
      <c r="C156" s="1">
        <v>2</v>
      </c>
      <c r="D156" s="1">
        <v>2</v>
      </c>
      <c r="F156" t="str">
        <f>"0000000832"</f>
        <v>0000000832</v>
      </c>
      <c r="G156" t="s">
        <v>112</v>
      </c>
      <c r="H156" t="s">
        <v>25</v>
      </c>
      <c r="I156">
        <v>2</v>
      </c>
      <c r="J156">
        <v>2</v>
      </c>
    </row>
    <row r="157" spans="1:10" x14ac:dyDescent="0.3">
      <c r="A157" s="1" t="s">
        <v>349</v>
      </c>
      <c r="B157" s="1" t="s">
        <v>350</v>
      </c>
      <c r="C157" s="1">
        <v>3</v>
      </c>
      <c r="D157" s="1">
        <v>1</v>
      </c>
      <c r="F157" t="str">
        <f>"0000000484"</f>
        <v>0000000484</v>
      </c>
      <c r="G157" t="s">
        <v>350</v>
      </c>
      <c r="H157" t="s">
        <v>12</v>
      </c>
      <c r="I157">
        <v>3</v>
      </c>
      <c r="J157">
        <v>1</v>
      </c>
    </row>
    <row r="158" spans="1:10" x14ac:dyDescent="0.3">
      <c r="A158" s="1" t="s">
        <v>455</v>
      </c>
      <c r="B158" s="1" t="s">
        <v>456</v>
      </c>
      <c r="C158" s="1">
        <v>10</v>
      </c>
      <c r="D158" s="1">
        <v>4</v>
      </c>
      <c r="F158" t="str">
        <f>"0000000807"</f>
        <v>0000000807</v>
      </c>
      <c r="G158" t="s">
        <v>456</v>
      </c>
      <c r="H158" t="s">
        <v>7</v>
      </c>
      <c r="I158">
        <v>10</v>
      </c>
      <c r="J158">
        <v>4</v>
      </c>
    </row>
    <row r="159" spans="1:10" x14ac:dyDescent="0.3">
      <c r="A159" s="1" t="s">
        <v>5</v>
      </c>
      <c r="B159" s="1" t="s">
        <v>340</v>
      </c>
      <c r="C159" s="1">
        <v>0</v>
      </c>
      <c r="D159" s="1">
        <v>0</v>
      </c>
      <c r="F159" t="str">
        <f>"0000000035"</f>
        <v>0000000035</v>
      </c>
      <c r="G159" t="s">
        <v>340</v>
      </c>
      <c r="H159" t="s">
        <v>19</v>
      </c>
      <c r="I159">
        <v>0</v>
      </c>
      <c r="J159">
        <v>0</v>
      </c>
    </row>
    <row r="160" spans="1:10" x14ac:dyDescent="0.3">
      <c r="A160" s="1" t="s">
        <v>5</v>
      </c>
      <c r="B160" s="1" t="s">
        <v>251</v>
      </c>
      <c r="C160" s="1">
        <v>1</v>
      </c>
      <c r="D160" s="1">
        <v>1</v>
      </c>
      <c r="F160" t="str">
        <f>"0000000633"</f>
        <v>0000000633</v>
      </c>
      <c r="G160" t="s">
        <v>251</v>
      </c>
      <c r="H160" t="s">
        <v>23</v>
      </c>
      <c r="I160">
        <v>1</v>
      </c>
      <c r="J160">
        <v>1</v>
      </c>
    </row>
    <row r="161" spans="1:10" x14ac:dyDescent="0.3">
      <c r="A161" s="1" t="s">
        <v>299</v>
      </c>
      <c r="B161" s="1" t="s">
        <v>381</v>
      </c>
      <c r="C161" s="1">
        <v>0</v>
      </c>
      <c r="D161" s="1">
        <v>0</v>
      </c>
      <c r="F161" t="str">
        <f>"0000000809"</f>
        <v>0000000809</v>
      </c>
      <c r="G161" t="s">
        <v>381</v>
      </c>
      <c r="H161" t="s">
        <v>7</v>
      </c>
      <c r="I161">
        <v>0</v>
      </c>
      <c r="J161">
        <v>0</v>
      </c>
    </row>
    <row r="162" spans="1:10" x14ac:dyDescent="0.3">
      <c r="A162" s="1" t="s">
        <v>299</v>
      </c>
      <c r="B162" s="1" t="s">
        <v>374</v>
      </c>
      <c r="C162" s="1">
        <v>0</v>
      </c>
      <c r="D162" s="1">
        <v>0</v>
      </c>
      <c r="F162" t="str">
        <f>"0000000817"</f>
        <v>0000000817</v>
      </c>
      <c r="G162" t="s">
        <v>374</v>
      </c>
      <c r="H162" t="s">
        <v>7</v>
      </c>
      <c r="I162">
        <v>0</v>
      </c>
      <c r="J162">
        <v>0</v>
      </c>
    </row>
    <row r="163" spans="1:10" x14ac:dyDescent="0.3">
      <c r="A163" s="1" t="s">
        <v>299</v>
      </c>
      <c r="B163" s="1" t="s">
        <v>300</v>
      </c>
      <c r="C163" s="1">
        <v>0</v>
      </c>
      <c r="D163" s="1">
        <v>0</v>
      </c>
      <c r="F163" t="str">
        <f>"0000000808"</f>
        <v>0000000808</v>
      </c>
      <c r="G163" t="s">
        <v>300</v>
      </c>
      <c r="H163" t="s">
        <v>7</v>
      </c>
      <c r="I163">
        <v>0</v>
      </c>
      <c r="J163">
        <v>0</v>
      </c>
    </row>
    <row r="164" spans="1:10" x14ac:dyDescent="0.3">
      <c r="A164" s="1" t="s">
        <v>5</v>
      </c>
      <c r="B164" s="1" t="s">
        <v>125</v>
      </c>
      <c r="C164" s="1">
        <v>0</v>
      </c>
      <c r="D164" s="1">
        <v>0</v>
      </c>
      <c r="F164" t="str">
        <f>"0000000039"</f>
        <v>0000000039</v>
      </c>
      <c r="G164" t="s">
        <v>125</v>
      </c>
      <c r="H164" t="s">
        <v>19</v>
      </c>
      <c r="I164">
        <v>0</v>
      </c>
      <c r="J164">
        <v>0</v>
      </c>
    </row>
    <row r="165" spans="1:10" x14ac:dyDescent="0.3">
      <c r="A165" s="1" t="s">
        <v>5</v>
      </c>
      <c r="B165" s="1" t="s">
        <v>344</v>
      </c>
      <c r="C165" s="1">
        <v>25</v>
      </c>
      <c r="D165" s="1">
        <v>25</v>
      </c>
      <c r="F165" t="str">
        <f>"0000000045"</f>
        <v>0000000045</v>
      </c>
      <c r="G165" t="s">
        <v>344</v>
      </c>
      <c r="H165" t="s">
        <v>19</v>
      </c>
      <c r="I165">
        <v>25</v>
      </c>
      <c r="J165">
        <v>25</v>
      </c>
    </row>
    <row r="166" spans="1:10" x14ac:dyDescent="0.3">
      <c r="A166" s="1" t="s">
        <v>219</v>
      </c>
      <c r="B166" s="1" t="s">
        <v>220</v>
      </c>
      <c r="C166" s="1">
        <v>0</v>
      </c>
      <c r="D166" s="1">
        <v>0</v>
      </c>
      <c r="F166" t="str">
        <f>"0000000502"</f>
        <v>0000000502</v>
      </c>
      <c r="G166" t="s">
        <v>220</v>
      </c>
      <c r="H166" t="s">
        <v>12</v>
      </c>
      <c r="I166">
        <v>0</v>
      </c>
      <c r="J166">
        <v>0</v>
      </c>
    </row>
    <row r="167" spans="1:10" x14ac:dyDescent="0.3">
      <c r="A167" s="1" t="s">
        <v>432</v>
      </c>
      <c r="B167" s="1" t="s">
        <v>433</v>
      </c>
      <c r="C167" s="1">
        <v>2</v>
      </c>
      <c r="D167" s="1">
        <v>2</v>
      </c>
      <c r="F167" t="str">
        <f>"0000000730"</f>
        <v>0000000730</v>
      </c>
      <c r="G167" t="s">
        <v>433</v>
      </c>
      <c r="H167" t="s">
        <v>158</v>
      </c>
      <c r="I167">
        <v>2</v>
      </c>
      <c r="J167">
        <v>2</v>
      </c>
    </row>
    <row r="168" spans="1:10" x14ac:dyDescent="0.3">
      <c r="A168" s="1" t="s">
        <v>5</v>
      </c>
      <c r="B168" s="1" t="s">
        <v>139</v>
      </c>
      <c r="C168" s="1">
        <v>0</v>
      </c>
      <c r="D168" s="1">
        <v>0</v>
      </c>
      <c r="F168" t="str">
        <f>"0000000557"</f>
        <v>0000000557</v>
      </c>
      <c r="G168" t="s">
        <v>139</v>
      </c>
      <c r="H168" t="s">
        <v>12</v>
      </c>
      <c r="I168">
        <v>0</v>
      </c>
      <c r="J168">
        <v>0</v>
      </c>
    </row>
    <row r="169" spans="1:10" x14ac:dyDescent="0.3">
      <c r="A169" s="1" t="s">
        <v>5</v>
      </c>
      <c r="B169" s="1" t="s">
        <v>239</v>
      </c>
      <c r="C169" s="1">
        <v>0</v>
      </c>
      <c r="D169" s="1">
        <v>0</v>
      </c>
      <c r="F169" t="str">
        <f>"0000000369"</f>
        <v>0000000369</v>
      </c>
      <c r="G169" t="s">
        <v>239</v>
      </c>
      <c r="H169" t="s">
        <v>7</v>
      </c>
      <c r="I169">
        <v>0</v>
      </c>
      <c r="J169">
        <v>0</v>
      </c>
    </row>
    <row r="170" spans="1:10" x14ac:dyDescent="0.3">
      <c r="A170" s="1" t="s">
        <v>5</v>
      </c>
      <c r="B170" s="1" t="s">
        <v>151</v>
      </c>
      <c r="C170" s="1">
        <v>28</v>
      </c>
      <c r="D170" s="1">
        <v>28</v>
      </c>
      <c r="F170" t="str">
        <f>"0000000042"</f>
        <v>0000000042</v>
      </c>
      <c r="G170" t="s">
        <v>151</v>
      </c>
      <c r="H170" t="s">
        <v>19</v>
      </c>
      <c r="I170">
        <v>28</v>
      </c>
      <c r="J170">
        <v>28</v>
      </c>
    </row>
    <row r="171" spans="1:10" x14ac:dyDescent="0.3">
      <c r="A171" s="1" t="s">
        <v>212</v>
      </c>
      <c r="B171" s="1" t="s">
        <v>213</v>
      </c>
      <c r="C171" s="1">
        <v>3</v>
      </c>
      <c r="D171" s="1">
        <v>3</v>
      </c>
      <c r="F171" t="str">
        <f>"0000000651"</f>
        <v>0000000651</v>
      </c>
      <c r="G171" t="s">
        <v>213</v>
      </c>
      <c r="H171" t="s">
        <v>23</v>
      </c>
      <c r="I171">
        <v>3</v>
      </c>
      <c r="J171">
        <v>3</v>
      </c>
    </row>
    <row r="172" spans="1:10" x14ac:dyDescent="0.3">
      <c r="A172" s="1" t="s">
        <v>248</v>
      </c>
      <c r="B172" s="1" t="s">
        <v>249</v>
      </c>
      <c r="C172" s="1">
        <v>18</v>
      </c>
      <c r="D172" s="1">
        <v>18</v>
      </c>
      <c r="F172" t="str">
        <f>"0000000280"</f>
        <v>0000000280</v>
      </c>
      <c r="G172" t="s">
        <v>249</v>
      </c>
      <c r="H172" t="s">
        <v>25</v>
      </c>
      <c r="I172">
        <v>18</v>
      </c>
      <c r="J172">
        <v>18</v>
      </c>
    </row>
    <row r="173" spans="1:10" x14ac:dyDescent="0.3">
      <c r="A173" s="1" t="s">
        <v>5</v>
      </c>
      <c r="B173" s="1" t="s">
        <v>462</v>
      </c>
      <c r="C173" s="1">
        <v>22</v>
      </c>
      <c r="D173" s="1">
        <v>22</v>
      </c>
      <c r="F173" t="str">
        <f>"0000000210"</f>
        <v>0000000210</v>
      </c>
      <c r="G173" t="s">
        <v>462</v>
      </c>
      <c r="H173" t="s">
        <v>19</v>
      </c>
      <c r="I173">
        <v>22</v>
      </c>
      <c r="J173">
        <v>22</v>
      </c>
    </row>
    <row r="174" spans="1:10" x14ac:dyDescent="0.3">
      <c r="A174" s="1" t="s">
        <v>5</v>
      </c>
      <c r="B174" s="1" t="s">
        <v>126</v>
      </c>
      <c r="C174" s="1">
        <v>0</v>
      </c>
      <c r="D174" s="1">
        <v>0</v>
      </c>
      <c r="F174" t="str">
        <f>"0000000290"</f>
        <v>0000000290</v>
      </c>
      <c r="G174" t="s">
        <v>126</v>
      </c>
      <c r="H174" t="s">
        <v>25</v>
      </c>
      <c r="I174">
        <v>0</v>
      </c>
      <c r="J174">
        <v>0</v>
      </c>
    </row>
    <row r="175" spans="1:10" x14ac:dyDescent="0.3">
      <c r="A175" s="1" t="s">
        <v>5</v>
      </c>
      <c r="B175" s="1" t="s">
        <v>343</v>
      </c>
      <c r="C175" s="1">
        <v>3</v>
      </c>
      <c r="D175" s="1">
        <v>3</v>
      </c>
      <c r="F175" t="str">
        <f>"0000000478"</f>
        <v>0000000478</v>
      </c>
      <c r="G175" t="s">
        <v>343</v>
      </c>
      <c r="H175" t="s">
        <v>12</v>
      </c>
      <c r="I175">
        <v>3</v>
      </c>
      <c r="J175">
        <v>3</v>
      </c>
    </row>
    <row r="176" spans="1:10" x14ac:dyDescent="0.3">
      <c r="A176" s="1" t="s">
        <v>5</v>
      </c>
      <c r="B176" s="1" t="s">
        <v>145</v>
      </c>
      <c r="C176" s="1">
        <v>0.5</v>
      </c>
      <c r="D176" s="1">
        <v>0.5</v>
      </c>
      <c r="F176" t="str">
        <f>"0000000436"</f>
        <v>0000000436</v>
      </c>
      <c r="G176" t="s">
        <v>145</v>
      </c>
      <c r="H176" t="s">
        <v>7</v>
      </c>
      <c r="I176">
        <v>0.5</v>
      </c>
      <c r="J176">
        <v>0.5</v>
      </c>
    </row>
    <row r="177" spans="1:10" x14ac:dyDescent="0.3">
      <c r="A177" s="1" t="s">
        <v>5</v>
      </c>
      <c r="B177" s="1" t="s">
        <v>232</v>
      </c>
      <c r="C177" s="1">
        <v>26</v>
      </c>
      <c r="D177" s="1">
        <v>26</v>
      </c>
      <c r="F177" t="str">
        <f>"0000000486"</f>
        <v>0000000486</v>
      </c>
      <c r="G177" t="s">
        <v>232</v>
      </c>
      <c r="H177" t="s">
        <v>12</v>
      </c>
      <c r="I177">
        <v>26</v>
      </c>
      <c r="J177">
        <v>26</v>
      </c>
    </row>
    <row r="178" spans="1:10" x14ac:dyDescent="0.3">
      <c r="A178" s="2" t="s">
        <v>5</v>
      </c>
      <c r="B178" s="2" t="s">
        <v>127</v>
      </c>
      <c r="C178" s="2">
        <v>105.95</v>
      </c>
      <c r="D178" s="2">
        <v>104.95</v>
      </c>
      <c r="F178" s="3" t="str">
        <f>"0000000360"</f>
        <v>0000000360</v>
      </c>
      <c r="G178" s="3" t="s">
        <v>127</v>
      </c>
      <c r="H178" s="3" t="s">
        <v>7</v>
      </c>
      <c r="I178" s="3">
        <v>37.75</v>
      </c>
      <c r="J178" s="3">
        <v>36.75</v>
      </c>
    </row>
    <row r="179" spans="1:10" x14ac:dyDescent="0.3">
      <c r="A179" s="1" t="s">
        <v>5</v>
      </c>
      <c r="B179" s="1" t="s">
        <v>342</v>
      </c>
      <c r="C179" s="1">
        <v>0</v>
      </c>
      <c r="D179" s="1">
        <v>0</v>
      </c>
      <c r="F179" t="str">
        <f>"0000000471"</f>
        <v>0000000471</v>
      </c>
      <c r="G179" t="s">
        <v>342</v>
      </c>
      <c r="H179" t="s">
        <v>12</v>
      </c>
      <c r="I179">
        <v>0</v>
      </c>
      <c r="J179">
        <v>0</v>
      </c>
    </row>
    <row r="180" spans="1:10" x14ac:dyDescent="0.3">
      <c r="A180" s="1" t="s">
        <v>5</v>
      </c>
      <c r="B180" s="1" t="s">
        <v>144</v>
      </c>
      <c r="C180" s="1">
        <v>0</v>
      </c>
      <c r="D180" s="1">
        <v>0</v>
      </c>
      <c r="F180" t="str">
        <f>"0000000393"</f>
        <v>0000000393</v>
      </c>
      <c r="G180" t="s">
        <v>144</v>
      </c>
      <c r="H180" t="s">
        <v>7</v>
      </c>
      <c r="I180">
        <v>0</v>
      </c>
      <c r="J180">
        <v>0</v>
      </c>
    </row>
    <row r="181" spans="1:10" x14ac:dyDescent="0.3">
      <c r="A181" s="1" t="s">
        <v>225</v>
      </c>
      <c r="B181" s="1" t="s">
        <v>226</v>
      </c>
      <c r="C181" s="1">
        <v>11</v>
      </c>
      <c r="D181" s="1">
        <v>11</v>
      </c>
      <c r="F181" t="str">
        <f>"0000001424"</f>
        <v>0000001424</v>
      </c>
      <c r="G181" t="s">
        <v>226</v>
      </c>
      <c r="H181" t="s">
        <v>12</v>
      </c>
      <c r="I181">
        <v>11</v>
      </c>
      <c r="J181">
        <v>11</v>
      </c>
    </row>
    <row r="182" spans="1:10" x14ac:dyDescent="0.3">
      <c r="A182" s="1" t="s">
        <v>387</v>
      </c>
      <c r="B182" s="1" t="s">
        <v>388</v>
      </c>
      <c r="C182" s="1">
        <v>17.5</v>
      </c>
      <c r="D182" s="1">
        <v>17.5</v>
      </c>
      <c r="F182" t="str">
        <f>"0000001425"</f>
        <v>0000001425</v>
      </c>
      <c r="G182" t="s">
        <v>388</v>
      </c>
      <c r="H182" t="s">
        <v>7</v>
      </c>
      <c r="I182">
        <v>17.5</v>
      </c>
      <c r="J182">
        <v>17.5</v>
      </c>
    </row>
    <row r="183" spans="1:10" x14ac:dyDescent="0.3">
      <c r="A183" s="1" t="s">
        <v>5</v>
      </c>
      <c r="B183" s="1" t="s">
        <v>10</v>
      </c>
      <c r="C183" s="1">
        <v>4.5</v>
      </c>
      <c r="D183" s="1">
        <v>4.5</v>
      </c>
      <c r="F183" t="str">
        <f>"0000000394"</f>
        <v>0000000394</v>
      </c>
      <c r="G183" t="s">
        <v>10</v>
      </c>
      <c r="H183" t="s">
        <v>7</v>
      </c>
      <c r="I183">
        <v>4.5</v>
      </c>
      <c r="J183">
        <v>4.5</v>
      </c>
    </row>
    <row r="184" spans="1:10" x14ac:dyDescent="0.3">
      <c r="A184" s="1" t="s">
        <v>5</v>
      </c>
      <c r="B184" s="1" t="s">
        <v>234</v>
      </c>
      <c r="C184" s="1">
        <v>1</v>
      </c>
      <c r="D184" s="1">
        <v>1</v>
      </c>
      <c r="F184" t="str">
        <f>"0000000466"</f>
        <v>0000000466</v>
      </c>
      <c r="G184" t="s">
        <v>234</v>
      </c>
      <c r="H184" t="s">
        <v>12</v>
      </c>
      <c r="I184">
        <v>1</v>
      </c>
      <c r="J184">
        <v>1</v>
      </c>
    </row>
    <row r="185" spans="1:10" x14ac:dyDescent="0.3">
      <c r="A185" s="1" t="s">
        <v>5</v>
      </c>
      <c r="B185" s="1" t="s">
        <v>118</v>
      </c>
      <c r="C185" s="1">
        <v>17</v>
      </c>
      <c r="D185" s="1">
        <v>15</v>
      </c>
      <c r="F185" t="str">
        <f>"0000000585"</f>
        <v>0000000585</v>
      </c>
      <c r="G185" t="s">
        <v>118</v>
      </c>
      <c r="H185" t="s">
        <v>12</v>
      </c>
      <c r="I185">
        <v>17</v>
      </c>
      <c r="J185">
        <v>15</v>
      </c>
    </row>
    <row r="186" spans="1:10" x14ac:dyDescent="0.3">
      <c r="A186" s="2" t="s">
        <v>5</v>
      </c>
      <c r="B186" s="2" t="s">
        <v>108</v>
      </c>
      <c r="C186" s="2">
        <v>48</v>
      </c>
      <c r="D186" s="2">
        <v>45</v>
      </c>
      <c r="F186" s="3" t="str">
        <f>"0000000425"</f>
        <v>0000000425</v>
      </c>
      <c r="G186" s="3" t="s">
        <v>108</v>
      </c>
      <c r="H186" s="3" t="s">
        <v>7</v>
      </c>
      <c r="I186" s="3">
        <v>23</v>
      </c>
      <c r="J186" s="3">
        <v>20</v>
      </c>
    </row>
    <row r="187" spans="1:10" x14ac:dyDescent="0.3">
      <c r="A187" s="2" t="s">
        <v>5</v>
      </c>
      <c r="B187" s="2" t="s">
        <v>341</v>
      </c>
      <c r="C187" s="2">
        <v>1</v>
      </c>
      <c r="D187" s="2">
        <v>1</v>
      </c>
      <c r="F187" s="3" t="str">
        <f>"0000000540"</f>
        <v>0000000540</v>
      </c>
      <c r="G187" s="3" t="s">
        <v>341</v>
      </c>
      <c r="H187" s="3" t="s">
        <v>12</v>
      </c>
      <c r="I187" s="3">
        <v>0</v>
      </c>
      <c r="J187" s="3">
        <v>0</v>
      </c>
    </row>
    <row r="188" spans="1:10" x14ac:dyDescent="0.3">
      <c r="A188" s="2" t="s">
        <v>5</v>
      </c>
      <c r="B188" s="2" t="s">
        <v>386</v>
      </c>
      <c r="C188" s="2">
        <v>25</v>
      </c>
      <c r="D188" s="2">
        <v>25</v>
      </c>
      <c r="F188" s="3" t="str">
        <f>"0000000379"</f>
        <v>0000000379</v>
      </c>
      <c r="G188" s="3" t="s">
        <v>386</v>
      </c>
      <c r="H188" s="3" t="s">
        <v>7</v>
      </c>
      <c r="I188" s="3">
        <v>0</v>
      </c>
      <c r="J188" s="3">
        <v>0</v>
      </c>
    </row>
    <row r="189" spans="1:10" x14ac:dyDescent="0.3">
      <c r="A189" s="2" t="s">
        <v>5</v>
      </c>
      <c r="B189" s="2" t="s">
        <v>11</v>
      </c>
      <c r="C189" s="2">
        <v>149</v>
      </c>
      <c r="D189" s="2">
        <v>146</v>
      </c>
      <c r="F189" s="3" t="str">
        <f>"0000000509"</f>
        <v>0000000509</v>
      </c>
      <c r="G189" s="3" t="s">
        <v>11</v>
      </c>
      <c r="H189" s="3" t="s">
        <v>12</v>
      </c>
      <c r="I189" s="3">
        <v>145</v>
      </c>
      <c r="J189" s="3">
        <v>142</v>
      </c>
    </row>
    <row r="190" spans="1:10" x14ac:dyDescent="0.3">
      <c r="A190" s="2" t="s">
        <v>5</v>
      </c>
      <c r="B190" s="2" t="s">
        <v>6</v>
      </c>
      <c r="C190" s="2">
        <v>147.75</v>
      </c>
      <c r="D190" s="2">
        <v>122.75</v>
      </c>
      <c r="F190" s="3" t="str">
        <f>"0000000428"</f>
        <v>0000000428</v>
      </c>
      <c r="G190" s="3" t="s">
        <v>6</v>
      </c>
      <c r="H190" s="3" t="s">
        <v>7</v>
      </c>
      <c r="I190" s="3">
        <v>47.5</v>
      </c>
      <c r="J190" s="3">
        <v>22.5</v>
      </c>
    </row>
    <row r="191" spans="1:10" x14ac:dyDescent="0.3">
      <c r="A191" s="1" t="s">
        <v>33</v>
      </c>
      <c r="B191" s="1" t="s">
        <v>258</v>
      </c>
      <c r="C191" s="1">
        <v>245</v>
      </c>
      <c r="D191" s="1">
        <v>243</v>
      </c>
      <c r="F191" t="str">
        <f>"0000000508"</f>
        <v>0000000508</v>
      </c>
      <c r="G191" t="s">
        <v>258</v>
      </c>
      <c r="H191" t="s">
        <v>12</v>
      </c>
      <c r="I191">
        <v>245</v>
      </c>
      <c r="J191">
        <v>243</v>
      </c>
    </row>
    <row r="192" spans="1:10" x14ac:dyDescent="0.3">
      <c r="A192" s="2" t="s">
        <v>113</v>
      </c>
      <c r="B192" s="2" t="s">
        <v>114</v>
      </c>
      <c r="C192" s="2">
        <v>51.5</v>
      </c>
      <c r="D192" s="2">
        <v>32.5</v>
      </c>
      <c r="F192" s="3" t="str">
        <f>"0000000426"</f>
        <v>0000000426</v>
      </c>
      <c r="G192" s="3" t="s">
        <v>114</v>
      </c>
      <c r="H192" s="3" t="s">
        <v>7</v>
      </c>
      <c r="I192" s="3">
        <v>46.5</v>
      </c>
      <c r="J192" s="3">
        <v>27.5</v>
      </c>
    </row>
    <row r="193" spans="1:10" x14ac:dyDescent="0.3">
      <c r="A193" s="2" t="s">
        <v>5</v>
      </c>
      <c r="B193" s="2" t="s">
        <v>336</v>
      </c>
      <c r="C193" s="2">
        <v>462</v>
      </c>
      <c r="D193" s="2">
        <v>459</v>
      </c>
      <c r="F193" s="3" t="str">
        <f>"0000000510"</f>
        <v>0000000510</v>
      </c>
      <c r="G193" s="3" t="s">
        <v>336</v>
      </c>
      <c r="H193" s="3" t="s">
        <v>12</v>
      </c>
      <c r="I193" s="3">
        <v>447</v>
      </c>
      <c r="J193" s="3">
        <v>444</v>
      </c>
    </row>
    <row r="194" spans="1:10" x14ac:dyDescent="0.3">
      <c r="A194" s="2" t="s">
        <v>5</v>
      </c>
      <c r="B194" s="2" t="s">
        <v>14</v>
      </c>
      <c r="C194" s="2">
        <v>46.5</v>
      </c>
      <c r="D194" s="2">
        <v>43.5</v>
      </c>
      <c r="F194" s="3" t="str">
        <f>"0000000432"</f>
        <v>0000000432</v>
      </c>
      <c r="G194" s="3" t="s">
        <v>14</v>
      </c>
      <c r="H194" s="3" t="s">
        <v>7</v>
      </c>
      <c r="I194" s="3">
        <v>34.5</v>
      </c>
      <c r="J194" s="3">
        <v>31.5</v>
      </c>
    </row>
    <row r="195" spans="1:10" x14ac:dyDescent="0.3">
      <c r="A195" s="1" t="s">
        <v>5</v>
      </c>
      <c r="B195" s="1" t="s">
        <v>13</v>
      </c>
      <c r="C195" s="1">
        <v>140</v>
      </c>
      <c r="D195" s="1">
        <v>139</v>
      </c>
      <c r="F195" t="str">
        <f>"0000000507"</f>
        <v>0000000507</v>
      </c>
      <c r="G195" t="s">
        <v>13</v>
      </c>
      <c r="H195" t="s">
        <v>12</v>
      </c>
      <c r="I195">
        <v>140</v>
      </c>
      <c r="J195">
        <v>139</v>
      </c>
    </row>
    <row r="196" spans="1:10" x14ac:dyDescent="0.3">
      <c r="A196" s="2" t="s">
        <v>5</v>
      </c>
      <c r="B196" s="2" t="s">
        <v>8</v>
      </c>
      <c r="C196" s="2">
        <v>36</v>
      </c>
      <c r="D196" s="2">
        <v>72</v>
      </c>
      <c r="F196" s="3" t="str">
        <f>"0000000439"</f>
        <v>0000000439</v>
      </c>
      <c r="G196" s="3" t="s">
        <v>8</v>
      </c>
      <c r="H196" s="3" t="s">
        <v>7</v>
      </c>
      <c r="I196" s="3">
        <v>11.5</v>
      </c>
      <c r="J196" s="3">
        <v>47.5</v>
      </c>
    </row>
    <row r="197" spans="1:10" x14ac:dyDescent="0.3">
      <c r="A197" s="1" t="s">
        <v>5</v>
      </c>
      <c r="B197" s="1" t="s">
        <v>390</v>
      </c>
      <c r="C197" s="1">
        <v>53</v>
      </c>
      <c r="D197" s="1">
        <v>50</v>
      </c>
      <c r="F197" t="str">
        <f>"0000000511"</f>
        <v>0000000511</v>
      </c>
      <c r="G197" t="s">
        <v>390</v>
      </c>
      <c r="H197" t="s">
        <v>12</v>
      </c>
      <c r="I197">
        <v>53</v>
      </c>
      <c r="J197">
        <v>50</v>
      </c>
    </row>
    <row r="198" spans="1:10" x14ac:dyDescent="0.3">
      <c r="A198" s="2" t="s">
        <v>5</v>
      </c>
      <c r="B198" s="2" t="s">
        <v>417</v>
      </c>
      <c r="C198" s="2">
        <v>-42</v>
      </c>
      <c r="D198" s="2">
        <v>-34</v>
      </c>
      <c r="F198" s="3" t="str">
        <f>"0000000451"</f>
        <v>0000000451</v>
      </c>
      <c r="G198" s="3" t="s">
        <v>417</v>
      </c>
      <c r="H198" s="3" t="s">
        <v>7</v>
      </c>
      <c r="I198" s="3">
        <v>6</v>
      </c>
      <c r="J198" s="3">
        <v>14</v>
      </c>
    </row>
    <row r="199" spans="1:10" x14ac:dyDescent="0.3">
      <c r="A199" s="1" t="s">
        <v>54</v>
      </c>
      <c r="B199" s="1" t="s">
        <v>55</v>
      </c>
      <c r="C199" s="1">
        <v>0</v>
      </c>
      <c r="D199" s="1">
        <v>0</v>
      </c>
      <c r="F199" t="str">
        <f>"0000000579"</f>
        <v>0000000579</v>
      </c>
      <c r="G199" t="s">
        <v>55</v>
      </c>
      <c r="H199" t="s">
        <v>12</v>
      </c>
      <c r="I199">
        <v>0</v>
      </c>
      <c r="J199">
        <v>0</v>
      </c>
    </row>
    <row r="200" spans="1:10" x14ac:dyDescent="0.3">
      <c r="A200" s="1" t="s">
        <v>5</v>
      </c>
      <c r="B200" s="1" t="s">
        <v>422</v>
      </c>
      <c r="C200" s="1">
        <v>0</v>
      </c>
      <c r="D200" s="1">
        <v>0</v>
      </c>
      <c r="F200" t="str">
        <f>"0000000492"</f>
        <v>0000000492</v>
      </c>
      <c r="G200" t="s">
        <v>422</v>
      </c>
      <c r="H200" t="s">
        <v>12</v>
      </c>
      <c r="I200">
        <v>0</v>
      </c>
      <c r="J200">
        <v>0</v>
      </c>
    </row>
    <row r="201" spans="1:10" x14ac:dyDescent="0.3">
      <c r="A201" s="1" t="s">
        <v>5</v>
      </c>
      <c r="B201" s="1" t="s">
        <v>424</v>
      </c>
      <c r="C201" s="1">
        <v>0</v>
      </c>
      <c r="D201" s="1">
        <v>0</v>
      </c>
      <c r="F201" t="str">
        <f>"0000000407"</f>
        <v>0000000407</v>
      </c>
      <c r="G201" t="s">
        <v>424</v>
      </c>
      <c r="H201" t="s">
        <v>7</v>
      </c>
      <c r="I201">
        <v>0</v>
      </c>
      <c r="J201">
        <v>0</v>
      </c>
    </row>
    <row r="202" spans="1:10" x14ac:dyDescent="0.3">
      <c r="A202" s="1" t="s">
        <v>229</v>
      </c>
      <c r="B202" s="1" t="s">
        <v>230</v>
      </c>
      <c r="C202" s="1">
        <v>0</v>
      </c>
      <c r="D202" s="1">
        <v>0</v>
      </c>
      <c r="F202" t="str">
        <f>"0000000515"</f>
        <v>0000000515</v>
      </c>
      <c r="G202" t="s">
        <v>230</v>
      </c>
      <c r="H202" t="s">
        <v>12</v>
      </c>
      <c r="I202">
        <v>0</v>
      </c>
      <c r="J202">
        <v>0</v>
      </c>
    </row>
    <row r="203" spans="1:10" x14ac:dyDescent="0.3">
      <c r="A203" s="1" t="s">
        <v>5</v>
      </c>
      <c r="B203" s="1" t="s">
        <v>391</v>
      </c>
      <c r="C203" s="1">
        <v>0</v>
      </c>
      <c r="D203" s="1">
        <v>0</v>
      </c>
      <c r="F203" t="str">
        <f>"0000000491"</f>
        <v>0000000491</v>
      </c>
      <c r="G203" t="s">
        <v>391</v>
      </c>
      <c r="H203" t="s">
        <v>12</v>
      </c>
      <c r="I203">
        <v>0</v>
      </c>
      <c r="J203">
        <v>0</v>
      </c>
    </row>
    <row r="204" spans="1:10" x14ac:dyDescent="0.3">
      <c r="A204" s="1" t="s">
        <v>64</v>
      </c>
      <c r="B204" s="1" t="s">
        <v>65</v>
      </c>
      <c r="C204" s="1">
        <v>0</v>
      </c>
      <c r="D204" s="1">
        <v>0</v>
      </c>
      <c r="F204" t="str">
        <f>"0000000414"</f>
        <v>0000000414</v>
      </c>
      <c r="G204" t="s">
        <v>65</v>
      </c>
      <c r="H204" t="s">
        <v>7</v>
      </c>
      <c r="I204">
        <v>0</v>
      </c>
      <c r="J204">
        <v>0</v>
      </c>
    </row>
    <row r="205" spans="1:10" x14ac:dyDescent="0.3">
      <c r="A205" s="1" t="s">
        <v>99</v>
      </c>
      <c r="B205" s="1" t="s">
        <v>100</v>
      </c>
      <c r="C205" s="1">
        <v>0</v>
      </c>
      <c r="D205" s="1">
        <v>0</v>
      </c>
      <c r="F205" t="str">
        <f>"0000000476"</f>
        <v>0000000476</v>
      </c>
      <c r="G205" t="s">
        <v>100</v>
      </c>
      <c r="H205" t="s">
        <v>12</v>
      </c>
      <c r="I205">
        <v>0</v>
      </c>
      <c r="J205">
        <v>0</v>
      </c>
    </row>
    <row r="206" spans="1:10" x14ac:dyDescent="0.3">
      <c r="A206" s="2" t="s">
        <v>96</v>
      </c>
      <c r="B206" s="2" t="s">
        <v>97</v>
      </c>
      <c r="C206" s="2">
        <v>7</v>
      </c>
      <c r="D206" s="2">
        <v>7</v>
      </c>
      <c r="F206" s="3" t="str">
        <f>"0000000828"</f>
        <v>0000000828</v>
      </c>
      <c r="G206" s="3" t="s">
        <v>97</v>
      </c>
      <c r="H206" s="3" t="s">
        <v>7</v>
      </c>
      <c r="I206" s="3">
        <v>0</v>
      </c>
      <c r="J206" s="3">
        <v>0</v>
      </c>
    </row>
    <row r="207" spans="1:10" x14ac:dyDescent="0.3">
      <c r="A207" s="1" t="s">
        <v>5</v>
      </c>
      <c r="B207" s="1" t="s">
        <v>9</v>
      </c>
      <c r="C207" s="1">
        <v>3</v>
      </c>
      <c r="D207" s="1">
        <v>1</v>
      </c>
      <c r="F207" t="str">
        <f>"0000000395"</f>
        <v>0000000395</v>
      </c>
      <c r="G207" t="s">
        <v>9</v>
      </c>
      <c r="H207" t="s">
        <v>7</v>
      </c>
      <c r="I207">
        <v>3</v>
      </c>
      <c r="J207">
        <v>1</v>
      </c>
    </row>
    <row r="208" spans="1:10" x14ac:dyDescent="0.3">
      <c r="A208" s="1" t="s">
        <v>5</v>
      </c>
      <c r="B208" s="1" t="s">
        <v>393</v>
      </c>
      <c r="C208" s="1">
        <v>4</v>
      </c>
      <c r="D208" s="1">
        <v>4</v>
      </c>
      <c r="F208" t="str">
        <f>"0000000473"</f>
        <v>0000000473</v>
      </c>
      <c r="G208" t="s">
        <v>393</v>
      </c>
      <c r="H208" t="s">
        <v>12</v>
      </c>
      <c r="I208">
        <v>4</v>
      </c>
      <c r="J208">
        <v>4</v>
      </c>
    </row>
    <row r="209" spans="1:10" x14ac:dyDescent="0.3">
      <c r="A209" s="1" t="s">
        <v>229</v>
      </c>
      <c r="B209" s="1" t="s">
        <v>416</v>
      </c>
      <c r="C209" s="1">
        <v>0</v>
      </c>
      <c r="D209" s="1">
        <v>0</v>
      </c>
      <c r="F209" t="str">
        <f>"0000000504"</f>
        <v>0000000504</v>
      </c>
      <c r="G209" t="s">
        <v>416</v>
      </c>
      <c r="H209" t="s">
        <v>12</v>
      </c>
      <c r="I209">
        <v>0</v>
      </c>
      <c r="J209">
        <v>0</v>
      </c>
    </row>
    <row r="210" spans="1:10" x14ac:dyDescent="0.3">
      <c r="A210" s="1" t="s">
        <v>206</v>
      </c>
      <c r="B210" s="1" t="s">
        <v>207</v>
      </c>
      <c r="C210" s="1">
        <v>0</v>
      </c>
      <c r="D210" s="1">
        <v>0</v>
      </c>
      <c r="F210" t="str">
        <f>"0000000582"</f>
        <v>0000000582</v>
      </c>
      <c r="G210" t="s">
        <v>207</v>
      </c>
      <c r="H210" t="s">
        <v>12</v>
      </c>
      <c r="I210">
        <v>0</v>
      </c>
      <c r="J210">
        <v>0</v>
      </c>
    </row>
    <row r="211" spans="1:10" x14ac:dyDescent="0.3">
      <c r="A211" s="1" t="s">
        <v>357</v>
      </c>
      <c r="B211" s="1" t="s">
        <v>358</v>
      </c>
      <c r="C211" s="1">
        <v>10</v>
      </c>
      <c r="D211" s="1">
        <v>10</v>
      </c>
      <c r="F211" t="str">
        <f>"0000000581"</f>
        <v>0000000581</v>
      </c>
      <c r="G211" t="s">
        <v>358</v>
      </c>
      <c r="H211" t="s">
        <v>12</v>
      </c>
      <c r="I211">
        <v>10</v>
      </c>
      <c r="J211">
        <v>10</v>
      </c>
    </row>
    <row r="212" spans="1:10" x14ac:dyDescent="0.3">
      <c r="A212" s="1" t="s">
        <v>83</v>
      </c>
      <c r="B212" s="1" t="s">
        <v>84</v>
      </c>
      <c r="C212" s="1">
        <v>0</v>
      </c>
      <c r="D212" s="1">
        <v>0</v>
      </c>
      <c r="F212" t="str">
        <f>"0000000564"</f>
        <v>0000000564</v>
      </c>
      <c r="G212" t="s">
        <v>84</v>
      </c>
      <c r="H212" t="s">
        <v>12</v>
      </c>
      <c r="I212">
        <v>0</v>
      </c>
      <c r="J212">
        <v>0</v>
      </c>
    </row>
    <row r="213" spans="1:10" x14ac:dyDescent="0.3">
      <c r="A213" s="1" t="s">
        <v>314</v>
      </c>
      <c r="B213" s="1" t="s">
        <v>315</v>
      </c>
      <c r="C213" s="1">
        <v>557</v>
      </c>
      <c r="D213" s="1">
        <v>547</v>
      </c>
      <c r="F213" t="str">
        <f>"0000000963"</f>
        <v>0000000963</v>
      </c>
      <c r="G213" t="s">
        <v>315</v>
      </c>
      <c r="H213" t="s">
        <v>12</v>
      </c>
      <c r="I213">
        <v>557</v>
      </c>
      <c r="J213">
        <v>547</v>
      </c>
    </row>
    <row r="214" spans="1:10" x14ac:dyDescent="0.3">
      <c r="A214" s="1" t="s">
        <v>369</v>
      </c>
      <c r="B214" s="1" t="s">
        <v>370</v>
      </c>
      <c r="C214" s="1">
        <v>0</v>
      </c>
      <c r="D214" s="1">
        <v>0</v>
      </c>
      <c r="F214" t="str">
        <f>"0000000964"</f>
        <v>0000000964</v>
      </c>
      <c r="G214" t="s">
        <v>370</v>
      </c>
      <c r="H214" t="s">
        <v>7</v>
      </c>
      <c r="I214">
        <v>0</v>
      </c>
      <c r="J214">
        <v>0</v>
      </c>
    </row>
    <row r="215" spans="1:10" x14ac:dyDescent="0.3">
      <c r="A215" s="1" t="s">
        <v>5</v>
      </c>
      <c r="B215" s="1" t="s">
        <v>423</v>
      </c>
      <c r="C215" s="1">
        <v>0</v>
      </c>
      <c r="D215" s="1">
        <v>0</v>
      </c>
      <c r="F215" t="str">
        <f>"0000000411"</f>
        <v>0000000411</v>
      </c>
      <c r="G215" t="s">
        <v>423</v>
      </c>
      <c r="H215" t="s">
        <v>7</v>
      </c>
      <c r="I215">
        <v>0</v>
      </c>
      <c r="J215">
        <v>0</v>
      </c>
    </row>
    <row r="216" spans="1:10" x14ac:dyDescent="0.3">
      <c r="A216" s="1" t="s">
        <v>362</v>
      </c>
      <c r="B216" s="1" t="s">
        <v>363</v>
      </c>
      <c r="C216" s="1">
        <v>3</v>
      </c>
      <c r="D216" s="1">
        <v>3</v>
      </c>
      <c r="F216" t="str">
        <f>"0000000965"</f>
        <v>0000000965</v>
      </c>
      <c r="G216" t="s">
        <v>363</v>
      </c>
      <c r="H216" t="s">
        <v>12</v>
      </c>
      <c r="I216">
        <v>3</v>
      </c>
      <c r="J216">
        <v>3</v>
      </c>
    </row>
    <row r="217" spans="1:10" x14ac:dyDescent="0.3">
      <c r="A217" s="1" t="s">
        <v>203</v>
      </c>
      <c r="B217" s="1" t="s">
        <v>204</v>
      </c>
      <c r="C217" s="1">
        <v>5</v>
      </c>
      <c r="D217" s="1">
        <v>5</v>
      </c>
      <c r="F217" t="str">
        <f>"0000000577"</f>
        <v>0000000577</v>
      </c>
      <c r="G217" t="s">
        <v>204</v>
      </c>
      <c r="H217" t="s">
        <v>12</v>
      </c>
      <c r="I217">
        <v>5</v>
      </c>
      <c r="J217">
        <v>5</v>
      </c>
    </row>
    <row r="218" spans="1:10" x14ac:dyDescent="0.3">
      <c r="A218" s="1" t="s">
        <v>182</v>
      </c>
      <c r="B218" s="1" t="s">
        <v>183</v>
      </c>
      <c r="C218" s="1">
        <v>0</v>
      </c>
      <c r="D218" s="1">
        <v>0</v>
      </c>
      <c r="F218" t="str">
        <f>"0000000354"</f>
        <v>0000000354</v>
      </c>
      <c r="G218" t="s">
        <v>183</v>
      </c>
      <c r="H218" t="s">
        <v>7</v>
      </c>
      <c r="I218">
        <v>0</v>
      </c>
      <c r="J218">
        <v>0</v>
      </c>
    </row>
    <row r="219" spans="1:10" x14ac:dyDescent="0.3">
      <c r="A219" s="1" t="s">
        <v>33</v>
      </c>
      <c r="B219" s="1" t="s">
        <v>34</v>
      </c>
      <c r="C219" s="1">
        <v>0</v>
      </c>
      <c r="D219" s="1">
        <v>0</v>
      </c>
      <c r="F219" t="str">
        <f>"0000000488"</f>
        <v>0000000488</v>
      </c>
      <c r="G219" t="s">
        <v>34</v>
      </c>
      <c r="H219" t="s">
        <v>12</v>
      </c>
      <c r="I219">
        <v>0</v>
      </c>
      <c r="J219">
        <v>0</v>
      </c>
    </row>
    <row r="220" spans="1:10" x14ac:dyDescent="0.3">
      <c r="A220" s="2" t="s">
        <v>5</v>
      </c>
      <c r="B220" s="2" t="s">
        <v>392</v>
      </c>
      <c r="C220" s="2">
        <v>6.5</v>
      </c>
      <c r="D220" s="2">
        <v>6.5</v>
      </c>
      <c r="F220" s="3" t="str">
        <f>"0000000498"</f>
        <v>0000000498</v>
      </c>
      <c r="G220" s="3" t="s">
        <v>392</v>
      </c>
      <c r="H220" s="3" t="s">
        <v>12</v>
      </c>
      <c r="I220" s="3">
        <v>0</v>
      </c>
      <c r="J220" s="3">
        <v>0</v>
      </c>
    </row>
    <row r="221" spans="1:10" x14ac:dyDescent="0.3">
      <c r="A221" s="1" t="s">
        <v>5</v>
      </c>
      <c r="B221" s="1" t="s">
        <v>15</v>
      </c>
      <c r="C221" s="1">
        <v>0</v>
      </c>
      <c r="D221" s="1">
        <v>0</v>
      </c>
      <c r="F221" t="str">
        <f>"0000000447"</f>
        <v>0000000447</v>
      </c>
      <c r="G221" t="s">
        <v>15</v>
      </c>
      <c r="H221" t="s">
        <v>7</v>
      </c>
      <c r="I221">
        <v>0</v>
      </c>
      <c r="J221">
        <v>0</v>
      </c>
    </row>
    <row r="222" spans="1:10" x14ac:dyDescent="0.3">
      <c r="A222" s="1" t="s">
        <v>5</v>
      </c>
      <c r="B222" s="1" t="s">
        <v>41</v>
      </c>
      <c r="C222" s="1">
        <v>0</v>
      </c>
      <c r="D222" s="1">
        <v>0</v>
      </c>
      <c r="F222" t="str">
        <f>"0000000500"</f>
        <v>0000000500</v>
      </c>
      <c r="G222" t="s">
        <v>41</v>
      </c>
      <c r="H222" t="s">
        <v>12</v>
      </c>
      <c r="I222">
        <v>0</v>
      </c>
      <c r="J222">
        <v>0</v>
      </c>
    </row>
    <row r="223" spans="1:10" x14ac:dyDescent="0.3">
      <c r="A223" s="1" t="s">
        <v>5</v>
      </c>
      <c r="B223" s="1" t="s">
        <v>257</v>
      </c>
      <c r="C223" s="1">
        <v>0</v>
      </c>
      <c r="D223" s="1">
        <v>0</v>
      </c>
      <c r="F223" t="str">
        <f>"0000000441"</f>
        <v>0000000441</v>
      </c>
      <c r="G223" t="s">
        <v>257</v>
      </c>
      <c r="H223" t="s">
        <v>7</v>
      </c>
      <c r="I223">
        <v>0</v>
      </c>
      <c r="J223">
        <v>0</v>
      </c>
    </row>
    <row r="224" spans="1:10" x14ac:dyDescent="0.3">
      <c r="A224" s="1" t="s">
        <v>5</v>
      </c>
      <c r="B224" s="1" t="s">
        <v>264</v>
      </c>
      <c r="C224" s="1">
        <v>0</v>
      </c>
      <c r="D224" s="1">
        <v>0</v>
      </c>
      <c r="F224" t="str">
        <f>"0000000531"</f>
        <v>0000000531</v>
      </c>
      <c r="G224" t="s">
        <v>264</v>
      </c>
      <c r="H224" t="s">
        <v>12</v>
      </c>
      <c r="I224">
        <v>0</v>
      </c>
      <c r="J224">
        <v>0</v>
      </c>
    </row>
    <row r="225" spans="1:10" x14ac:dyDescent="0.3">
      <c r="A225" s="1" t="s">
        <v>5</v>
      </c>
      <c r="B225" s="1" t="s">
        <v>16</v>
      </c>
      <c r="C225" s="1">
        <v>0</v>
      </c>
      <c r="D225" s="1">
        <v>0</v>
      </c>
      <c r="F225" t="str">
        <f>"0000000366"</f>
        <v>0000000366</v>
      </c>
      <c r="G225" t="s">
        <v>16</v>
      </c>
      <c r="H225" t="s">
        <v>7</v>
      </c>
      <c r="I225">
        <v>0</v>
      </c>
      <c r="J225">
        <v>0</v>
      </c>
    </row>
    <row r="226" spans="1:10" x14ac:dyDescent="0.3">
      <c r="A226" s="1" t="s">
        <v>5</v>
      </c>
      <c r="B226" s="1" t="s">
        <v>256</v>
      </c>
      <c r="C226" s="1">
        <v>19</v>
      </c>
      <c r="D226" s="1">
        <v>19</v>
      </c>
      <c r="F226" t="str">
        <f>"0000000503"</f>
        <v>0000000503</v>
      </c>
      <c r="G226" t="s">
        <v>256</v>
      </c>
      <c r="H226" t="s">
        <v>12</v>
      </c>
      <c r="I226">
        <v>19</v>
      </c>
      <c r="J226">
        <v>19</v>
      </c>
    </row>
    <row r="227" spans="1:10" x14ac:dyDescent="0.3">
      <c r="A227" s="2" t="s">
        <v>5</v>
      </c>
      <c r="B227" s="2" t="s">
        <v>17</v>
      </c>
      <c r="C227" s="2">
        <v>24</v>
      </c>
      <c r="D227" s="2">
        <v>12</v>
      </c>
      <c r="F227" s="3" t="str">
        <f>"0000000402"</f>
        <v>0000000402</v>
      </c>
      <c r="G227" s="3" t="s">
        <v>17</v>
      </c>
      <c r="H227" s="3" t="s">
        <v>7</v>
      </c>
      <c r="I227" s="3">
        <v>27</v>
      </c>
      <c r="J227" s="3">
        <v>15</v>
      </c>
    </row>
    <row r="228" spans="1:10" x14ac:dyDescent="0.3">
      <c r="A228" s="1" t="s">
        <v>246</v>
      </c>
      <c r="B228" s="1" t="s">
        <v>247</v>
      </c>
      <c r="C228" s="1">
        <v>0</v>
      </c>
      <c r="D228" s="1">
        <v>0</v>
      </c>
      <c r="F228" t="str">
        <f>"0000000477"</f>
        <v>0000000477</v>
      </c>
      <c r="G228" t="s">
        <v>247</v>
      </c>
      <c r="H228" t="s">
        <v>12</v>
      </c>
      <c r="I228">
        <v>0</v>
      </c>
      <c r="J228">
        <v>0</v>
      </c>
    </row>
    <row r="229" spans="1:10" x14ac:dyDescent="0.3">
      <c r="A229" s="2" t="s">
        <v>5</v>
      </c>
      <c r="B229" s="2" t="s">
        <v>43</v>
      </c>
      <c r="C229" s="2">
        <v>58</v>
      </c>
      <c r="D229" s="2">
        <v>58</v>
      </c>
      <c r="F229" s="3" t="str">
        <f>"0000000009"</f>
        <v>0000000009</v>
      </c>
      <c r="G229" s="3" t="s">
        <v>43</v>
      </c>
      <c r="H229" s="3" t="s">
        <v>19</v>
      </c>
      <c r="I229" s="3">
        <v>56</v>
      </c>
      <c r="J229" s="3">
        <v>56</v>
      </c>
    </row>
    <row r="230" spans="1:10" x14ac:dyDescent="0.3">
      <c r="A230" s="1" t="s">
        <v>195</v>
      </c>
      <c r="B230" s="1" t="s">
        <v>197</v>
      </c>
      <c r="C230" s="1">
        <v>5</v>
      </c>
      <c r="D230" s="1">
        <v>5</v>
      </c>
      <c r="F230" t="str">
        <f>"0000000267"</f>
        <v>0000000267</v>
      </c>
      <c r="G230" t="s">
        <v>197</v>
      </c>
      <c r="H230" t="s">
        <v>25</v>
      </c>
      <c r="I230">
        <v>5</v>
      </c>
      <c r="J230">
        <v>5</v>
      </c>
    </row>
    <row r="231" spans="1:10" x14ac:dyDescent="0.3">
      <c r="A231" s="1" t="s">
        <v>301</v>
      </c>
      <c r="B231" s="1" t="s">
        <v>302</v>
      </c>
      <c r="C231" s="1">
        <v>4</v>
      </c>
      <c r="D231" s="1">
        <v>4</v>
      </c>
      <c r="F231" t="str">
        <f>"0000000167"</f>
        <v>0000000167</v>
      </c>
      <c r="G231" t="s">
        <v>302</v>
      </c>
      <c r="H231" t="s">
        <v>19</v>
      </c>
      <c r="I231">
        <v>4</v>
      </c>
      <c r="J231">
        <v>4</v>
      </c>
    </row>
    <row r="232" spans="1:10" x14ac:dyDescent="0.3">
      <c r="A232" s="1" t="s">
        <v>296</v>
      </c>
      <c r="B232" s="1" t="s">
        <v>297</v>
      </c>
      <c r="C232" s="1">
        <v>4</v>
      </c>
      <c r="D232" s="1">
        <v>4</v>
      </c>
      <c r="F232" t="str">
        <f>"0000000725"</f>
        <v>0000000725</v>
      </c>
      <c r="G232" t="s">
        <v>297</v>
      </c>
      <c r="H232" t="s">
        <v>25</v>
      </c>
      <c r="I232">
        <v>4</v>
      </c>
      <c r="J232">
        <v>4</v>
      </c>
    </row>
    <row r="233" spans="1:10" x14ac:dyDescent="0.3">
      <c r="A233" s="1" t="s">
        <v>5</v>
      </c>
      <c r="B233" s="1" t="s">
        <v>394</v>
      </c>
      <c r="C233" s="1">
        <v>28</v>
      </c>
      <c r="D233" s="1">
        <v>28</v>
      </c>
      <c r="F233" t="str">
        <f>"0000000783"</f>
        <v>0000000783</v>
      </c>
      <c r="G233" t="s">
        <v>394</v>
      </c>
      <c r="H233" t="s">
        <v>23</v>
      </c>
      <c r="I233">
        <v>28</v>
      </c>
      <c r="J233">
        <v>28</v>
      </c>
    </row>
    <row r="234" spans="1:10" x14ac:dyDescent="0.3">
      <c r="A234" s="1" t="s">
        <v>77</v>
      </c>
      <c r="B234" s="1" t="s">
        <v>101</v>
      </c>
      <c r="C234" s="1">
        <v>0</v>
      </c>
      <c r="D234" s="1">
        <v>0</v>
      </c>
      <c r="F234" t="str">
        <f>"0000000852"</f>
        <v>0000000852</v>
      </c>
      <c r="G234" t="s">
        <v>478</v>
      </c>
      <c r="H234" t="s">
        <v>25</v>
      </c>
      <c r="I234">
        <v>0</v>
      </c>
      <c r="J234">
        <v>0</v>
      </c>
    </row>
    <row r="235" spans="1:10" x14ac:dyDescent="0.3">
      <c r="A235" s="1" t="s">
        <v>79</v>
      </c>
      <c r="B235" s="1" t="s">
        <v>80</v>
      </c>
      <c r="C235" s="1">
        <v>0</v>
      </c>
      <c r="D235" s="1">
        <v>0</v>
      </c>
      <c r="F235" t="str">
        <f>"0000000901"</f>
        <v>0000000901</v>
      </c>
      <c r="G235" t="s">
        <v>80</v>
      </c>
      <c r="H235" t="s">
        <v>19</v>
      </c>
      <c r="I235">
        <v>0</v>
      </c>
      <c r="J235">
        <v>0</v>
      </c>
    </row>
    <row r="236" spans="1:10" x14ac:dyDescent="0.3">
      <c r="A236" s="1" t="s">
        <v>5</v>
      </c>
      <c r="B236" s="1" t="s">
        <v>270</v>
      </c>
      <c r="C236" s="1">
        <v>7</v>
      </c>
      <c r="D236" s="1">
        <v>6</v>
      </c>
      <c r="F236" t="str">
        <f>"0000000830"</f>
        <v>0000000830</v>
      </c>
      <c r="G236" t="s">
        <v>270</v>
      </c>
      <c r="H236" t="s">
        <v>23</v>
      </c>
      <c r="I236">
        <v>7</v>
      </c>
      <c r="J236">
        <v>6</v>
      </c>
    </row>
    <row r="237" spans="1:10" x14ac:dyDescent="0.3">
      <c r="A237" s="1" t="s">
        <v>208</v>
      </c>
      <c r="B237" s="1" t="s">
        <v>209</v>
      </c>
      <c r="C237" s="1">
        <v>0</v>
      </c>
      <c r="D237" s="1">
        <v>0</v>
      </c>
      <c r="F237" t="str">
        <f>"0000000635"</f>
        <v>0000000635</v>
      </c>
      <c r="G237" t="s">
        <v>209</v>
      </c>
      <c r="H237" t="s">
        <v>23</v>
      </c>
      <c r="I237">
        <v>0</v>
      </c>
      <c r="J237">
        <v>0</v>
      </c>
    </row>
    <row r="238" spans="1:10" x14ac:dyDescent="0.3">
      <c r="A238" s="1" t="s">
        <v>5</v>
      </c>
      <c r="B238" s="1" t="s">
        <v>458</v>
      </c>
      <c r="C238" s="1">
        <v>0</v>
      </c>
      <c r="D238" s="1">
        <v>0</v>
      </c>
      <c r="F238" t="str">
        <f>"0000000149"</f>
        <v>0000000149</v>
      </c>
      <c r="G238" t="s">
        <v>458</v>
      </c>
      <c r="H238" t="s">
        <v>19</v>
      </c>
      <c r="I238">
        <v>0</v>
      </c>
      <c r="J238">
        <v>0</v>
      </c>
    </row>
    <row r="239" spans="1:10" x14ac:dyDescent="0.3">
      <c r="A239" s="1" t="s">
        <v>5</v>
      </c>
      <c r="B239" s="1" t="s">
        <v>44</v>
      </c>
      <c r="C239" s="1">
        <v>4</v>
      </c>
      <c r="D239" s="1">
        <v>4</v>
      </c>
      <c r="F239" t="str">
        <f>"0000000345"</f>
        <v>0000000345</v>
      </c>
      <c r="G239" t="s">
        <v>44</v>
      </c>
      <c r="H239" t="s">
        <v>25</v>
      </c>
      <c r="I239">
        <v>4</v>
      </c>
      <c r="J239">
        <v>4</v>
      </c>
    </row>
    <row r="240" spans="1:10" x14ac:dyDescent="0.3">
      <c r="A240" s="1" t="s">
        <v>5</v>
      </c>
      <c r="B240" s="1" t="s">
        <v>395</v>
      </c>
      <c r="C240" s="1">
        <v>0</v>
      </c>
      <c r="D240" s="1">
        <v>0</v>
      </c>
      <c r="F240" t="str">
        <f>"0000000677"</f>
        <v>0000000677</v>
      </c>
      <c r="G240" t="s">
        <v>395</v>
      </c>
      <c r="H240" t="s">
        <v>23</v>
      </c>
      <c r="I240">
        <v>0</v>
      </c>
      <c r="J240">
        <v>0</v>
      </c>
    </row>
    <row r="241" spans="1:10" x14ac:dyDescent="0.3">
      <c r="A241" s="1" t="s">
        <v>5</v>
      </c>
      <c r="B241" s="1" t="s">
        <v>298</v>
      </c>
      <c r="C241" s="1">
        <v>13</v>
      </c>
      <c r="D241" s="1">
        <v>13</v>
      </c>
      <c r="F241" t="str">
        <f>"0000000660"</f>
        <v>0000000660</v>
      </c>
      <c r="G241" t="s">
        <v>298</v>
      </c>
      <c r="H241" t="s">
        <v>23</v>
      </c>
      <c r="I241">
        <v>13</v>
      </c>
      <c r="J241">
        <v>13</v>
      </c>
    </row>
    <row r="242" spans="1:10" x14ac:dyDescent="0.3">
      <c r="A242" s="1" t="s">
        <v>5</v>
      </c>
      <c r="B242" s="1" t="s">
        <v>42</v>
      </c>
      <c r="C242" s="1">
        <v>0</v>
      </c>
      <c r="D242" s="1">
        <v>0</v>
      </c>
      <c r="F242" t="str">
        <f>"0000000674"</f>
        <v>0000000674</v>
      </c>
      <c r="G242" t="s">
        <v>42</v>
      </c>
      <c r="H242" t="s">
        <v>23</v>
      </c>
      <c r="I242">
        <v>0</v>
      </c>
      <c r="J242">
        <v>0</v>
      </c>
    </row>
    <row r="243" spans="1:10" x14ac:dyDescent="0.3">
      <c r="A243" s="1" t="s">
        <v>308</v>
      </c>
      <c r="B243" s="1" t="s">
        <v>309</v>
      </c>
      <c r="C243" s="1">
        <v>0</v>
      </c>
      <c r="D243" s="1">
        <v>0</v>
      </c>
      <c r="F243" t="str">
        <f>"0000000802"</f>
        <v>0000000802</v>
      </c>
      <c r="G243" t="s">
        <v>479</v>
      </c>
      <c r="H243" t="s">
        <v>25</v>
      </c>
      <c r="I243">
        <v>0</v>
      </c>
      <c r="J243">
        <v>0</v>
      </c>
    </row>
    <row r="244" spans="1:10" x14ac:dyDescent="0.3">
      <c r="A244" s="1" t="s">
        <v>161</v>
      </c>
      <c r="B244" s="1" t="s">
        <v>186</v>
      </c>
      <c r="C244" s="1">
        <v>9</v>
      </c>
      <c r="D244" s="1">
        <v>9</v>
      </c>
      <c r="F244" t="str">
        <f>"0000000639"</f>
        <v>0000000639</v>
      </c>
      <c r="G244" t="s">
        <v>186</v>
      </c>
      <c r="H244" t="s">
        <v>23</v>
      </c>
      <c r="I244">
        <v>9</v>
      </c>
      <c r="J244">
        <v>9</v>
      </c>
    </row>
    <row r="245" spans="1:10" x14ac:dyDescent="0.3">
      <c r="A245" s="1" t="s">
        <v>5</v>
      </c>
      <c r="B245" s="1" t="s">
        <v>461</v>
      </c>
      <c r="C245" s="1">
        <v>0</v>
      </c>
      <c r="D245" s="1">
        <v>0</v>
      </c>
      <c r="F245" t="str">
        <f>"0000000256"</f>
        <v>0000000256</v>
      </c>
      <c r="G245" t="s">
        <v>461</v>
      </c>
      <c r="H245" t="s">
        <v>19</v>
      </c>
      <c r="I245">
        <v>0</v>
      </c>
      <c r="J245">
        <v>0</v>
      </c>
    </row>
    <row r="246" spans="1:10" x14ac:dyDescent="0.3">
      <c r="A246" s="1" t="s">
        <v>316</v>
      </c>
      <c r="B246" s="1" t="s">
        <v>317</v>
      </c>
      <c r="C246" s="1">
        <v>0</v>
      </c>
      <c r="D246" s="1">
        <v>0</v>
      </c>
      <c r="F246" t="str">
        <f>"0000000517"</f>
        <v>0000000517</v>
      </c>
      <c r="G246" t="s">
        <v>317</v>
      </c>
      <c r="H246" t="s">
        <v>12</v>
      </c>
      <c r="I246">
        <v>0</v>
      </c>
      <c r="J246">
        <v>0</v>
      </c>
    </row>
    <row r="247" spans="1:10" x14ac:dyDescent="0.3">
      <c r="A247" s="1" t="s">
        <v>69</v>
      </c>
      <c r="B247" s="1" t="s">
        <v>70</v>
      </c>
      <c r="C247" s="1">
        <v>0</v>
      </c>
      <c r="D247" s="1">
        <v>0</v>
      </c>
      <c r="F247" t="str">
        <f>"0000000431"</f>
        <v>0000000431</v>
      </c>
      <c r="G247" t="s">
        <v>70</v>
      </c>
      <c r="H247" t="s">
        <v>7</v>
      </c>
      <c r="I247">
        <v>0</v>
      </c>
      <c r="J247">
        <v>0</v>
      </c>
    </row>
    <row r="248" spans="1:10" x14ac:dyDescent="0.3">
      <c r="A248" s="1" t="s">
        <v>37</v>
      </c>
      <c r="B248" s="1" t="s">
        <v>56</v>
      </c>
      <c r="C248" s="1">
        <v>0</v>
      </c>
      <c r="D248" s="1">
        <v>0</v>
      </c>
      <c r="F248" t="str">
        <f>"0000000464"</f>
        <v>0000000464</v>
      </c>
      <c r="G248" t="s">
        <v>56</v>
      </c>
      <c r="H248" t="s">
        <v>57</v>
      </c>
      <c r="I248">
        <v>0</v>
      </c>
      <c r="J248">
        <v>0</v>
      </c>
    </row>
    <row r="249" spans="1:10" x14ac:dyDescent="0.3">
      <c r="A249" s="1" t="s">
        <v>294</v>
      </c>
      <c r="B249" s="1" t="s">
        <v>295</v>
      </c>
      <c r="C249" s="1">
        <v>0</v>
      </c>
      <c r="D249" s="1">
        <v>0</v>
      </c>
      <c r="F249" t="str">
        <f>"0000000755"</f>
        <v>0000000755</v>
      </c>
      <c r="G249" t="s">
        <v>295</v>
      </c>
      <c r="H249" t="s">
        <v>286</v>
      </c>
      <c r="I249">
        <v>0</v>
      </c>
      <c r="J249">
        <v>0</v>
      </c>
    </row>
    <row r="250" spans="1:10" x14ac:dyDescent="0.3">
      <c r="A250" s="1" t="s">
        <v>310</v>
      </c>
      <c r="B250" s="1" t="s">
        <v>311</v>
      </c>
      <c r="C250" s="1">
        <v>0</v>
      </c>
      <c r="D250" s="1">
        <v>0</v>
      </c>
      <c r="F250" t="str">
        <f>"0000000524"</f>
        <v>0000000524</v>
      </c>
      <c r="G250" t="s">
        <v>311</v>
      </c>
      <c r="H250" t="s">
        <v>12</v>
      </c>
      <c r="I250">
        <v>0</v>
      </c>
      <c r="J250">
        <v>0</v>
      </c>
    </row>
    <row r="251" spans="1:10" x14ac:dyDescent="0.3">
      <c r="A251" s="1" t="s">
        <v>156</v>
      </c>
      <c r="B251" s="1" t="s">
        <v>175</v>
      </c>
      <c r="C251" s="1">
        <v>0</v>
      </c>
      <c r="D251" s="1">
        <v>0</v>
      </c>
      <c r="F251" t="str">
        <f>"0000000723"</f>
        <v>0000000723</v>
      </c>
      <c r="G251" t="s">
        <v>175</v>
      </c>
      <c r="H251" t="s">
        <v>12</v>
      </c>
      <c r="I251">
        <v>0</v>
      </c>
      <c r="J251">
        <v>0</v>
      </c>
    </row>
    <row r="252" spans="1:10" x14ac:dyDescent="0.3">
      <c r="A252" s="2" t="s">
        <v>71</v>
      </c>
      <c r="B252" s="2" t="s">
        <v>72</v>
      </c>
      <c r="C252" s="2">
        <v>2</v>
      </c>
      <c r="D252" s="2">
        <v>2</v>
      </c>
      <c r="F252" s="3" t="str">
        <f>"0000000465"</f>
        <v>0000000465</v>
      </c>
      <c r="G252" s="3" t="s">
        <v>72</v>
      </c>
      <c r="H252" s="3" t="s">
        <v>57</v>
      </c>
      <c r="I252" s="3">
        <v>0</v>
      </c>
      <c r="J252" s="3">
        <v>0</v>
      </c>
    </row>
    <row r="253" spans="1:10" x14ac:dyDescent="0.3">
      <c r="A253" s="1" t="s">
        <v>67</v>
      </c>
      <c r="B253" s="1" t="s">
        <v>68</v>
      </c>
      <c r="C253" s="1">
        <v>0</v>
      </c>
      <c r="D253" s="1">
        <v>0</v>
      </c>
      <c r="F253" t="str">
        <f>"0000000350"</f>
        <v>0000000350</v>
      </c>
      <c r="G253" t="s">
        <v>68</v>
      </c>
      <c r="H253" t="s">
        <v>7</v>
      </c>
      <c r="I253">
        <v>0</v>
      </c>
      <c r="J253">
        <v>0</v>
      </c>
    </row>
    <row r="254" spans="1:10" x14ac:dyDescent="0.3">
      <c r="A254" s="1" t="s">
        <v>284</v>
      </c>
      <c r="B254" s="1" t="s">
        <v>285</v>
      </c>
      <c r="C254" s="1">
        <v>0</v>
      </c>
      <c r="D254" s="1">
        <v>0</v>
      </c>
      <c r="F254" t="str">
        <f>"0000000754"</f>
        <v>0000000754</v>
      </c>
      <c r="G254" t="s">
        <v>285</v>
      </c>
      <c r="H254" t="s">
        <v>286</v>
      </c>
      <c r="I254">
        <v>0</v>
      </c>
      <c r="J254">
        <v>0</v>
      </c>
    </row>
    <row r="255" spans="1:10" x14ac:dyDescent="0.3">
      <c r="A255" s="1" t="s">
        <v>156</v>
      </c>
      <c r="B255" s="1" t="s">
        <v>157</v>
      </c>
      <c r="C255" s="1">
        <v>1</v>
      </c>
      <c r="D255" s="1">
        <v>1</v>
      </c>
      <c r="F255" t="str">
        <f>"0000000741"</f>
        <v>0000000741</v>
      </c>
      <c r="G255" t="s">
        <v>157</v>
      </c>
      <c r="H255" t="s">
        <v>158</v>
      </c>
      <c r="I255">
        <v>1</v>
      </c>
      <c r="J255">
        <v>1</v>
      </c>
    </row>
    <row r="256" spans="1:10" x14ac:dyDescent="0.3">
      <c r="A256" s="1" t="s">
        <v>5</v>
      </c>
      <c r="B256" s="1" t="s">
        <v>396</v>
      </c>
      <c r="C256" s="1">
        <v>0</v>
      </c>
      <c r="D256" s="1">
        <v>0</v>
      </c>
      <c r="F256" t="str">
        <f>"0000000261"</f>
        <v>0000000261</v>
      </c>
      <c r="G256" t="s">
        <v>396</v>
      </c>
      <c r="H256" t="s">
        <v>19</v>
      </c>
      <c r="I256">
        <v>0</v>
      </c>
      <c r="J256">
        <v>0</v>
      </c>
    </row>
    <row r="257" spans="1:10" x14ac:dyDescent="0.3">
      <c r="A257" s="1" t="s">
        <v>5</v>
      </c>
      <c r="B257" s="1" t="s">
        <v>260</v>
      </c>
      <c r="C257" s="1">
        <v>15</v>
      </c>
      <c r="D257" s="1">
        <v>15</v>
      </c>
      <c r="F257" t="str">
        <f>"0000000344"</f>
        <v>0000000344</v>
      </c>
      <c r="G257" t="s">
        <v>260</v>
      </c>
      <c r="H257" t="s">
        <v>25</v>
      </c>
      <c r="I257">
        <v>15</v>
      </c>
      <c r="J257">
        <v>15</v>
      </c>
    </row>
    <row r="258" spans="1:10" x14ac:dyDescent="0.3">
      <c r="A258" s="1" t="s">
        <v>31</v>
      </c>
      <c r="B258" s="1" t="s">
        <v>32</v>
      </c>
      <c r="C258" s="1">
        <v>3</v>
      </c>
      <c r="D258" s="1">
        <v>3</v>
      </c>
      <c r="F258" t="str">
        <f>"0000000203"</f>
        <v>0000000203</v>
      </c>
      <c r="G258" t="s">
        <v>32</v>
      </c>
      <c r="H258" t="s">
        <v>19</v>
      </c>
      <c r="I258">
        <v>3</v>
      </c>
      <c r="J258">
        <v>3</v>
      </c>
    </row>
    <row r="259" spans="1:10" x14ac:dyDescent="0.3">
      <c r="A259" s="1" t="s">
        <v>180</v>
      </c>
      <c r="B259" s="1" t="s">
        <v>181</v>
      </c>
      <c r="C259" s="1">
        <v>0</v>
      </c>
      <c r="D259" s="1">
        <v>0</v>
      </c>
      <c r="F259" t="str">
        <f>"0000000954"</f>
        <v>0000000954</v>
      </c>
      <c r="G259" t="s">
        <v>181</v>
      </c>
      <c r="H259" t="s">
        <v>19</v>
      </c>
      <c r="I259">
        <v>0</v>
      </c>
      <c r="J259">
        <v>0</v>
      </c>
    </row>
    <row r="260" spans="1:10" x14ac:dyDescent="0.3">
      <c r="A260" s="1" t="s">
        <v>5</v>
      </c>
      <c r="B260" s="1" t="s">
        <v>460</v>
      </c>
      <c r="C260" s="1">
        <v>0</v>
      </c>
      <c r="D260" s="1">
        <v>0</v>
      </c>
      <c r="F260" t="str">
        <f>"0000000257"</f>
        <v>0000000257</v>
      </c>
      <c r="G260" t="s">
        <v>460</v>
      </c>
      <c r="H260" t="s">
        <v>19</v>
      </c>
      <c r="I260">
        <v>0</v>
      </c>
      <c r="J260">
        <v>0</v>
      </c>
    </row>
    <row r="261" spans="1:10" x14ac:dyDescent="0.3">
      <c r="A261" s="1" t="s">
        <v>5</v>
      </c>
      <c r="B261" s="1" t="s">
        <v>397</v>
      </c>
      <c r="C261" s="1">
        <v>0</v>
      </c>
      <c r="D261" s="1">
        <v>0</v>
      </c>
      <c r="F261" t="str">
        <f>"0000000626"</f>
        <v>0000000626</v>
      </c>
      <c r="G261" t="s">
        <v>397</v>
      </c>
      <c r="H261" t="s">
        <v>23</v>
      </c>
      <c r="I261">
        <v>0</v>
      </c>
      <c r="J261">
        <v>0</v>
      </c>
    </row>
    <row r="262" spans="1:10" x14ac:dyDescent="0.3">
      <c r="A262" s="1" t="s">
        <v>5</v>
      </c>
      <c r="B262" s="1" t="s">
        <v>66</v>
      </c>
      <c r="C262" s="1">
        <v>0</v>
      </c>
      <c r="D262" s="1">
        <v>0</v>
      </c>
      <c r="F262" t="str">
        <f>"0000000627"</f>
        <v>0000000627</v>
      </c>
      <c r="G262" t="s">
        <v>66</v>
      </c>
      <c r="H262" t="s">
        <v>23</v>
      </c>
      <c r="I262">
        <v>0</v>
      </c>
      <c r="J262">
        <v>0</v>
      </c>
    </row>
    <row r="263" spans="1:10" x14ac:dyDescent="0.3">
      <c r="A263" s="1" t="s">
        <v>330</v>
      </c>
      <c r="B263" s="1" t="s">
        <v>331</v>
      </c>
      <c r="C263" s="1">
        <v>8</v>
      </c>
      <c r="D263" s="1">
        <v>8</v>
      </c>
      <c r="F263" t="str">
        <f>"0000000224"</f>
        <v>0000000224</v>
      </c>
      <c r="G263" t="s">
        <v>331</v>
      </c>
      <c r="H263" t="s">
        <v>19</v>
      </c>
      <c r="I263">
        <v>8</v>
      </c>
      <c r="J263">
        <v>8</v>
      </c>
    </row>
    <row r="264" spans="1:10" x14ac:dyDescent="0.3">
      <c r="A264" s="1" t="s">
        <v>5</v>
      </c>
      <c r="B264" s="1" t="s">
        <v>98</v>
      </c>
      <c r="C264" s="1">
        <v>0</v>
      </c>
      <c r="D264" s="1">
        <v>0</v>
      </c>
      <c r="F264" t="str">
        <f>"0000000180"</f>
        <v>0000000180</v>
      </c>
      <c r="G264" t="s">
        <v>98</v>
      </c>
      <c r="H264" t="s">
        <v>19</v>
      </c>
      <c r="I264">
        <v>0</v>
      </c>
      <c r="J264">
        <v>0</v>
      </c>
    </row>
    <row r="265" spans="1:10" x14ac:dyDescent="0.3">
      <c r="A265" s="1" t="s">
        <v>90</v>
      </c>
      <c r="B265" s="1" t="s">
        <v>361</v>
      </c>
      <c r="C265" s="1">
        <v>6</v>
      </c>
      <c r="D265" s="1">
        <v>6</v>
      </c>
      <c r="F265" t="str">
        <f>"0000000321"</f>
        <v>0000000321</v>
      </c>
      <c r="G265" t="s">
        <v>361</v>
      </c>
      <c r="H265" t="s">
        <v>25</v>
      </c>
      <c r="I265">
        <v>6</v>
      </c>
      <c r="J265">
        <v>6</v>
      </c>
    </row>
    <row r="266" spans="1:10" x14ac:dyDescent="0.3">
      <c r="A266" s="1" t="s">
        <v>444</v>
      </c>
      <c r="B266" s="1" t="s">
        <v>445</v>
      </c>
      <c r="C266" s="1">
        <v>28</v>
      </c>
      <c r="D266" s="1">
        <v>28</v>
      </c>
      <c r="F266" t="str">
        <f>"0000000177"</f>
        <v>0000000177</v>
      </c>
      <c r="G266" t="s">
        <v>445</v>
      </c>
      <c r="H266" t="s">
        <v>19</v>
      </c>
      <c r="I266">
        <v>28</v>
      </c>
      <c r="J266">
        <v>28</v>
      </c>
    </row>
    <row r="267" spans="1:10" x14ac:dyDescent="0.3">
      <c r="A267" s="1" t="s">
        <v>90</v>
      </c>
      <c r="B267" s="1" t="s">
        <v>91</v>
      </c>
      <c r="C267" s="1">
        <v>2</v>
      </c>
      <c r="D267" s="1">
        <v>2</v>
      </c>
      <c r="F267" t="str">
        <f>"0000000788"</f>
        <v>0000000788</v>
      </c>
      <c r="G267" t="s">
        <v>91</v>
      </c>
      <c r="H267" t="s">
        <v>25</v>
      </c>
      <c r="I267">
        <v>2</v>
      </c>
      <c r="J267">
        <v>2</v>
      </c>
    </row>
    <row r="268" spans="1:10" x14ac:dyDescent="0.3">
      <c r="A268" s="1" t="s">
        <v>94</v>
      </c>
      <c r="B268" s="1" t="s">
        <v>95</v>
      </c>
      <c r="C268" s="1">
        <v>90</v>
      </c>
      <c r="D268" s="1">
        <v>90</v>
      </c>
      <c r="F268" t="str">
        <f>"0000000176"</f>
        <v>0000000176</v>
      </c>
      <c r="G268" t="s">
        <v>95</v>
      </c>
      <c r="H268" t="s">
        <v>19</v>
      </c>
      <c r="I268">
        <v>90</v>
      </c>
      <c r="J268">
        <v>90</v>
      </c>
    </row>
    <row r="269" spans="1:10" x14ac:dyDescent="0.3">
      <c r="A269" s="1" t="s">
        <v>189</v>
      </c>
      <c r="B269" s="1" t="s">
        <v>190</v>
      </c>
      <c r="C269" s="1">
        <v>0</v>
      </c>
      <c r="D269" s="1">
        <v>0</v>
      </c>
      <c r="F269" t="str">
        <f>"0000000960"</f>
        <v>0000000960</v>
      </c>
      <c r="G269" t="s">
        <v>190</v>
      </c>
      <c r="H269" t="s">
        <v>19</v>
      </c>
      <c r="I269">
        <v>0</v>
      </c>
      <c r="J269">
        <v>0</v>
      </c>
    </row>
    <row r="270" spans="1:10" x14ac:dyDescent="0.3">
      <c r="A270" s="1" t="s">
        <v>5</v>
      </c>
      <c r="B270" s="1" t="s">
        <v>63</v>
      </c>
      <c r="C270" s="1">
        <v>65</v>
      </c>
      <c r="D270" s="1">
        <v>65</v>
      </c>
      <c r="F270" t="str">
        <f>"0000000201"</f>
        <v>0000000201</v>
      </c>
      <c r="G270" t="s">
        <v>63</v>
      </c>
      <c r="H270" t="s">
        <v>19</v>
      </c>
      <c r="I270">
        <v>65</v>
      </c>
      <c r="J270">
        <v>65</v>
      </c>
    </row>
    <row r="271" spans="1:10" x14ac:dyDescent="0.3">
      <c r="A271" s="1" t="s">
        <v>5</v>
      </c>
      <c r="B271" s="1" t="s">
        <v>398</v>
      </c>
      <c r="C271" s="1">
        <v>0</v>
      </c>
      <c r="D271" s="1">
        <v>0</v>
      </c>
      <c r="F271" t="str">
        <f>"0000000340"</f>
        <v>0000000340</v>
      </c>
      <c r="G271" t="s">
        <v>398</v>
      </c>
      <c r="H271" t="s">
        <v>25</v>
      </c>
      <c r="I271">
        <v>0</v>
      </c>
      <c r="J271">
        <v>0</v>
      </c>
    </row>
    <row r="272" spans="1:10" x14ac:dyDescent="0.3">
      <c r="A272" s="1" t="s">
        <v>189</v>
      </c>
      <c r="B272" s="1" t="s">
        <v>371</v>
      </c>
      <c r="C272" s="1">
        <v>0</v>
      </c>
      <c r="D272" s="1">
        <v>0</v>
      </c>
      <c r="F272" t="str">
        <f>"0000000111"</f>
        <v>0000000111</v>
      </c>
      <c r="G272" t="s">
        <v>371</v>
      </c>
      <c r="H272" t="s">
        <v>19</v>
      </c>
      <c r="I272">
        <v>0</v>
      </c>
      <c r="J272">
        <v>0</v>
      </c>
    </row>
    <row r="273" spans="1:10" x14ac:dyDescent="0.3">
      <c r="A273" s="1" t="s">
        <v>5</v>
      </c>
      <c r="B273" s="1" t="s">
        <v>263</v>
      </c>
      <c r="C273" s="1">
        <v>11</v>
      </c>
      <c r="D273" s="1">
        <v>11</v>
      </c>
      <c r="F273" t="str">
        <f>"0000000200"</f>
        <v>0000000200</v>
      </c>
      <c r="G273" t="s">
        <v>263</v>
      </c>
      <c r="H273" t="s">
        <v>19</v>
      </c>
      <c r="I273">
        <v>11</v>
      </c>
      <c r="J273">
        <v>11</v>
      </c>
    </row>
    <row r="274" spans="1:10" x14ac:dyDescent="0.3">
      <c r="A274" s="1" t="s">
        <v>366</v>
      </c>
      <c r="B274" s="1" t="s">
        <v>367</v>
      </c>
      <c r="C274" s="1">
        <v>1</v>
      </c>
      <c r="D274" s="1">
        <v>1</v>
      </c>
      <c r="F274" t="str">
        <f>"0000000819"</f>
        <v>0000000819</v>
      </c>
      <c r="G274" t="s">
        <v>367</v>
      </c>
      <c r="H274" t="s">
        <v>25</v>
      </c>
      <c r="I274">
        <v>1</v>
      </c>
      <c r="J274">
        <v>1</v>
      </c>
    </row>
    <row r="275" spans="1:10" x14ac:dyDescent="0.3">
      <c r="A275" s="1" t="s">
        <v>5</v>
      </c>
      <c r="B275" s="1" t="s">
        <v>459</v>
      </c>
      <c r="C275" s="1">
        <v>0</v>
      </c>
      <c r="D275" s="1">
        <v>0</v>
      </c>
      <c r="F275" t="str">
        <f>"0000000199"</f>
        <v>0000000199</v>
      </c>
      <c r="G275" t="s">
        <v>459</v>
      </c>
      <c r="H275" t="s">
        <v>19</v>
      </c>
      <c r="I275">
        <v>0</v>
      </c>
      <c r="J275">
        <v>0</v>
      </c>
    </row>
    <row r="276" spans="1:10" x14ac:dyDescent="0.3">
      <c r="A276" s="1" t="s">
        <v>5</v>
      </c>
      <c r="B276" s="1" t="s">
        <v>457</v>
      </c>
      <c r="C276" s="1">
        <v>16</v>
      </c>
      <c r="D276" s="1">
        <v>16</v>
      </c>
      <c r="F276" t="str">
        <f>"0000000198"</f>
        <v>0000000198</v>
      </c>
      <c r="G276" t="s">
        <v>457</v>
      </c>
      <c r="H276" t="s">
        <v>19</v>
      </c>
      <c r="I276">
        <v>16</v>
      </c>
      <c r="J276">
        <v>16</v>
      </c>
    </row>
    <row r="277" spans="1:10" x14ac:dyDescent="0.3">
      <c r="A277" s="1" t="s">
        <v>5</v>
      </c>
      <c r="B277" s="1" t="s">
        <v>399</v>
      </c>
      <c r="C277" s="1">
        <v>5</v>
      </c>
      <c r="D277" s="1">
        <v>5</v>
      </c>
      <c r="F277" t="str">
        <f>"0000000341"</f>
        <v>0000000341</v>
      </c>
      <c r="G277" t="s">
        <v>399</v>
      </c>
      <c r="H277" t="s">
        <v>25</v>
      </c>
      <c r="I277">
        <v>5</v>
      </c>
      <c r="J277">
        <v>5</v>
      </c>
    </row>
    <row r="278" spans="1:10" x14ac:dyDescent="0.3">
      <c r="A278" s="1" t="s">
        <v>5</v>
      </c>
      <c r="B278" s="1" t="s">
        <v>279</v>
      </c>
      <c r="C278" s="1">
        <v>6</v>
      </c>
      <c r="D278" s="1">
        <v>6</v>
      </c>
      <c r="F278" t="str">
        <f>"0000000779"</f>
        <v>0000000779</v>
      </c>
      <c r="G278" t="s">
        <v>279</v>
      </c>
      <c r="H278" t="s">
        <v>25</v>
      </c>
      <c r="I278">
        <v>6</v>
      </c>
      <c r="J278">
        <v>6</v>
      </c>
    </row>
    <row r="279" spans="1:10" x14ac:dyDescent="0.3">
      <c r="A279" s="1" t="s">
        <v>5</v>
      </c>
      <c r="B279" s="1" t="s">
        <v>18</v>
      </c>
      <c r="C279" s="1">
        <v>7</v>
      </c>
      <c r="D279" s="1">
        <v>7</v>
      </c>
      <c r="F279" t="str">
        <f>"0000000131"</f>
        <v>0000000131</v>
      </c>
      <c r="G279" t="s">
        <v>480</v>
      </c>
      <c r="H279" t="s">
        <v>19</v>
      </c>
      <c r="I279">
        <v>7</v>
      </c>
      <c r="J279">
        <v>7</v>
      </c>
    </row>
    <row r="280" spans="1:10" x14ac:dyDescent="0.3">
      <c r="A280" s="1" t="s">
        <v>61</v>
      </c>
      <c r="B280" s="1" t="s">
        <v>62</v>
      </c>
      <c r="C280" s="1">
        <v>0</v>
      </c>
      <c r="D280" s="1">
        <v>0</v>
      </c>
      <c r="F280" t="str">
        <f>"0000000762"</f>
        <v>0000000762</v>
      </c>
      <c r="G280" t="s">
        <v>62</v>
      </c>
      <c r="H280" t="s">
        <v>25</v>
      </c>
      <c r="I280">
        <v>0</v>
      </c>
      <c r="J280">
        <v>0</v>
      </c>
    </row>
    <row r="281" spans="1:10" x14ac:dyDescent="0.3">
      <c r="A281" s="1" t="s">
        <v>5</v>
      </c>
      <c r="B281" s="1" t="s">
        <v>45</v>
      </c>
      <c r="C281" s="1">
        <v>0</v>
      </c>
      <c r="D281" s="1">
        <v>0</v>
      </c>
      <c r="F281" t="str">
        <f>"0000000204"</f>
        <v>0000000204</v>
      </c>
      <c r="G281" t="s">
        <v>45</v>
      </c>
      <c r="H281" t="s">
        <v>19</v>
      </c>
      <c r="I281">
        <v>0</v>
      </c>
      <c r="J281">
        <v>0</v>
      </c>
    </row>
    <row r="282" spans="1:10" x14ac:dyDescent="0.3">
      <c r="A282" s="1" t="s">
        <v>167</v>
      </c>
      <c r="B282" s="1" t="s">
        <v>201</v>
      </c>
      <c r="C282" s="1">
        <v>0</v>
      </c>
      <c r="D282" s="1">
        <v>0</v>
      </c>
      <c r="F282" t="str">
        <f>"0000000863"</f>
        <v>0000000863</v>
      </c>
      <c r="G282" t="s">
        <v>201</v>
      </c>
      <c r="H282" t="s">
        <v>19</v>
      </c>
      <c r="I282">
        <v>0</v>
      </c>
      <c r="J282">
        <v>0</v>
      </c>
    </row>
    <row r="283" spans="1:10" x14ac:dyDescent="0.3">
      <c r="A283" s="1" t="s">
        <v>5</v>
      </c>
      <c r="B283" s="1" t="s">
        <v>418</v>
      </c>
      <c r="C283" s="1">
        <v>0</v>
      </c>
      <c r="D283" s="1">
        <v>0</v>
      </c>
      <c r="F283" t="str">
        <f>"0000000247"</f>
        <v>0000000247</v>
      </c>
      <c r="G283" t="s">
        <v>418</v>
      </c>
      <c r="H283" t="s">
        <v>19</v>
      </c>
      <c r="I283">
        <v>0</v>
      </c>
      <c r="J283">
        <v>0</v>
      </c>
    </row>
    <row r="284" spans="1:10" x14ac:dyDescent="0.3">
      <c r="A284" s="1" t="s">
        <v>5</v>
      </c>
      <c r="B284" s="1" t="s">
        <v>20</v>
      </c>
      <c r="C284" s="1">
        <v>0</v>
      </c>
      <c r="D284" s="1">
        <v>0</v>
      </c>
      <c r="F284" t="str">
        <f>"0000000248"</f>
        <v>0000000248</v>
      </c>
      <c r="G284" t="s">
        <v>20</v>
      </c>
      <c r="H284" t="s">
        <v>19</v>
      </c>
      <c r="I284">
        <v>0</v>
      </c>
      <c r="J284">
        <v>0</v>
      </c>
    </row>
    <row r="285" spans="1:10" x14ac:dyDescent="0.3">
      <c r="A285" s="1" t="s">
        <v>5</v>
      </c>
      <c r="B285" s="1" t="s">
        <v>46</v>
      </c>
      <c r="C285" s="1">
        <v>13</v>
      </c>
      <c r="D285" s="1">
        <v>13</v>
      </c>
      <c r="F285" t="str">
        <f>"0000000113"</f>
        <v>0000000113</v>
      </c>
      <c r="G285" t="s">
        <v>46</v>
      </c>
      <c r="H285" t="s">
        <v>19</v>
      </c>
      <c r="I285">
        <v>13</v>
      </c>
      <c r="J285">
        <v>13</v>
      </c>
    </row>
    <row r="286" spans="1:10" x14ac:dyDescent="0.3">
      <c r="A286" s="1" t="s">
        <v>77</v>
      </c>
      <c r="B286" s="1" t="s">
        <v>78</v>
      </c>
      <c r="C286" s="1">
        <v>0</v>
      </c>
      <c r="D286" s="1">
        <v>0</v>
      </c>
      <c r="F286" t="str">
        <f>"0000000297"</f>
        <v>0000000297</v>
      </c>
      <c r="G286" t="s">
        <v>78</v>
      </c>
      <c r="H286" t="s">
        <v>25</v>
      </c>
      <c r="I286">
        <v>0</v>
      </c>
      <c r="J286">
        <v>0</v>
      </c>
    </row>
    <row r="287" spans="1:10" x14ac:dyDescent="0.3">
      <c r="A287" s="1" t="s">
        <v>79</v>
      </c>
      <c r="B287" s="1" t="s">
        <v>272</v>
      </c>
      <c r="C287" s="1">
        <v>0</v>
      </c>
      <c r="D287" s="1">
        <v>0</v>
      </c>
      <c r="F287" t="str">
        <f>"0000000154"</f>
        <v>0000000154</v>
      </c>
      <c r="G287" t="s">
        <v>272</v>
      </c>
      <c r="H287" t="s">
        <v>19</v>
      </c>
      <c r="I287">
        <v>0</v>
      </c>
      <c r="J287">
        <v>0</v>
      </c>
    </row>
    <row r="288" spans="1:10" x14ac:dyDescent="0.3">
      <c r="A288" s="1" t="s">
        <v>448</v>
      </c>
      <c r="B288" s="1" t="s">
        <v>449</v>
      </c>
      <c r="C288" s="1">
        <v>4</v>
      </c>
      <c r="D288" s="1">
        <v>4</v>
      </c>
      <c r="F288" t="str">
        <f>"0000000759"</f>
        <v>0000000759</v>
      </c>
      <c r="G288" t="s">
        <v>481</v>
      </c>
      <c r="H288" t="s">
        <v>25</v>
      </c>
      <c r="I288">
        <v>4</v>
      </c>
      <c r="J288">
        <v>4</v>
      </c>
    </row>
    <row r="289" spans="1:10" x14ac:dyDescent="0.3">
      <c r="A289" s="1" t="s">
        <v>5</v>
      </c>
      <c r="B289" s="1" t="s">
        <v>400</v>
      </c>
      <c r="C289" s="1">
        <v>98</v>
      </c>
      <c r="D289" s="1">
        <v>98</v>
      </c>
      <c r="F289" t="str">
        <f>"0000000118"</f>
        <v>0000000118</v>
      </c>
      <c r="G289" t="s">
        <v>400</v>
      </c>
      <c r="H289" t="s">
        <v>19</v>
      </c>
      <c r="I289">
        <v>98</v>
      </c>
      <c r="J289">
        <v>98</v>
      </c>
    </row>
    <row r="290" spans="1:10" x14ac:dyDescent="0.3">
      <c r="A290" s="1" t="s">
        <v>290</v>
      </c>
      <c r="B290" s="1" t="s">
        <v>291</v>
      </c>
      <c r="C290" s="1">
        <v>3</v>
      </c>
      <c r="D290" s="1">
        <v>3</v>
      </c>
      <c r="F290" t="str">
        <f>"0000000781"</f>
        <v>0000000781</v>
      </c>
      <c r="G290" t="s">
        <v>291</v>
      </c>
      <c r="H290" t="s">
        <v>25</v>
      </c>
      <c r="I290">
        <v>3</v>
      </c>
      <c r="J290">
        <v>3</v>
      </c>
    </row>
    <row r="291" spans="1:10" x14ac:dyDescent="0.3">
      <c r="A291" s="1" t="s">
        <v>5</v>
      </c>
      <c r="B291" s="1" t="s">
        <v>303</v>
      </c>
      <c r="C291" s="1">
        <v>31</v>
      </c>
      <c r="D291" s="1">
        <v>31</v>
      </c>
      <c r="F291" t="str">
        <f>"0000000214"</f>
        <v>0000000214</v>
      </c>
      <c r="G291" t="s">
        <v>303</v>
      </c>
      <c r="H291" t="s">
        <v>19</v>
      </c>
      <c r="I291">
        <v>31</v>
      </c>
      <c r="J291">
        <v>31</v>
      </c>
    </row>
    <row r="292" spans="1:10" x14ac:dyDescent="0.3">
      <c r="A292" s="1" t="s">
        <v>5</v>
      </c>
      <c r="B292" s="1" t="s">
        <v>21</v>
      </c>
      <c r="C292" s="1">
        <v>0</v>
      </c>
      <c r="D292" s="1">
        <v>0</v>
      </c>
      <c r="F292" t="str">
        <f>"0000000031"</f>
        <v>0000000031</v>
      </c>
      <c r="G292" t="s">
        <v>21</v>
      </c>
      <c r="H292" t="s">
        <v>19</v>
      </c>
      <c r="I292">
        <v>0</v>
      </c>
      <c r="J292">
        <v>0</v>
      </c>
    </row>
    <row r="293" spans="1:10" x14ac:dyDescent="0.3">
      <c r="A293" s="1" t="s">
        <v>5</v>
      </c>
      <c r="B293" s="1" t="s">
        <v>47</v>
      </c>
      <c r="C293" s="1">
        <v>276</v>
      </c>
      <c r="D293" s="1">
        <v>276</v>
      </c>
      <c r="F293" t="str">
        <f>"0000000244"</f>
        <v>0000000244</v>
      </c>
      <c r="G293" t="s">
        <v>47</v>
      </c>
      <c r="H293" t="s">
        <v>19</v>
      </c>
      <c r="I293">
        <v>276</v>
      </c>
      <c r="J293">
        <v>276</v>
      </c>
    </row>
    <row r="294" spans="1:10" x14ac:dyDescent="0.3">
      <c r="A294" s="1" t="s">
        <v>324</v>
      </c>
      <c r="B294" s="1" t="s">
        <v>325</v>
      </c>
      <c r="C294" s="1">
        <v>24</v>
      </c>
      <c r="D294" s="1">
        <v>24</v>
      </c>
      <c r="F294" t="str">
        <f>"0000000227"</f>
        <v>0000000227</v>
      </c>
      <c r="G294" t="s">
        <v>325</v>
      </c>
      <c r="H294" t="s">
        <v>19</v>
      </c>
      <c r="I294">
        <v>24</v>
      </c>
      <c r="J294">
        <v>24</v>
      </c>
    </row>
    <row r="295" spans="1:10" x14ac:dyDescent="0.3">
      <c r="A295" s="1" t="s">
        <v>161</v>
      </c>
      <c r="B295" s="1" t="s">
        <v>162</v>
      </c>
      <c r="C295" s="1">
        <v>1</v>
      </c>
      <c r="D295" s="1">
        <v>1</v>
      </c>
      <c r="F295" t="str">
        <f>"0000000818"</f>
        <v>0000000818</v>
      </c>
      <c r="G295" t="s">
        <v>162</v>
      </c>
      <c r="H295" t="s">
        <v>25</v>
      </c>
      <c r="I295">
        <v>1</v>
      </c>
      <c r="J295">
        <v>1</v>
      </c>
    </row>
    <row r="296" spans="1:10" x14ac:dyDescent="0.3">
      <c r="A296" s="1" t="s">
        <v>5</v>
      </c>
      <c r="B296" s="1" t="s">
        <v>421</v>
      </c>
      <c r="C296" s="1">
        <v>0</v>
      </c>
      <c r="D296" s="1">
        <v>0</v>
      </c>
      <c r="F296" t="str">
        <f>"0000000615"</f>
        <v>0000000615</v>
      </c>
      <c r="G296" t="s">
        <v>482</v>
      </c>
      <c r="H296" t="s">
        <v>23</v>
      </c>
      <c r="I296">
        <v>0</v>
      </c>
      <c r="J296">
        <v>0</v>
      </c>
    </row>
    <row r="297" spans="1:10" x14ac:dyDescent="0.3">
      <c r="A297" s="1" t="s">
        <v>167</v>
      </c>
      <c r="B297" s="1" t="s">
        <v>252</v>
      </c>
      <c r="C297" s="1">
        <v>0</v>
      </c>
      <c r="D297" s="1">
        <v>0</v>
      </c>
      <c r="F297" t="str">
        <f>"0000000819"</f>
        <v>0000000819</v>
      </c>
      <c r="G297" t="s">
        <v>252</v>
      </c>
      <c r="H297" t="s">
        <v>25</v>
      </c>
      <c r="I297">
        <v>0</v>
      </c>
      <c r="J297">
        <v>0</v>
      </c>
    </row>
    <row r="298" spans="1:10" x14ac:dyDescent="0.3">
      <c r="A298" s="1" t="s">
        <v>5</v>
      </c>
      <c r="B298" s="1" t="s">
        <v>401</v>
      </c>
      <c r="C298" s="1">
        <v>0</v>
      </c>
      <c r="D298" s="1">
        <v>0</v>
      </c>
      <c r="F298" t="str">
        <f>"0000000614"</f>
        <v>0000000614</v>
      </c>
      <c r="G298" t="s">
        <v>483</v>
      </c>
      <c r="H298" t="s">
        <v>23</v>
      </c>
      <c r="I298">
        <v>0</v>
      </c>
      <c r="J298">
        <v>0</v>
      </c>
    </row>
    <row r="299" spans="1:10" x14ac:dyDescent="0.3">
      <c r="A299" s="1" t="s">
        <v>5</v>
      </c>
      <c r="B299" s="1" t="s">
        <v>22</v>
      </c>
      <c r="C299" s="1">
        <v>0</v>
      </c>
      <c r="D299" s="1">
        <v>0</v>
      </c>
      <c r="F299" t="str">
        <f>"0000000637"</f>
        <v>0000000637</v>
      </c>
      <c r="G299" t="s">
        <v>22</v>
      </c>
      <c r="H299" t="s">
        <v>23</v>
      </c>
      <c r="I299">
        <v>0</v>
      </c>
      <c r="J299">
        <v>0</v>
      </c>
    </row>
    <row r="300" spans="1:10" x14ac:dyDescent="0.3">
      <c r="A300" s="1" t="s">
        <v>5</v>
      </c>
      <c r="B300" s="1" t="s">
        <v>48</v>
      </c>
      <c r="C300" s="1">
        <v>0</v>
      </c>
      <c r="D300" s="1">
        <v>0</v>
      </c>
      <c r="F300" t="str">
        <f>"0000000023"</f>
        <v>0000000023</v>
      </c>
      <c r="G300" t="s">
        <v>48</v>
      </c>
      <c r="H300" t="s">
        <v>19</v>
      </c>
      <c r="I300">
        <v>0</v>
      </c>
      <c r="J300">
        <v>0</v>
      </c>
    </row>
    <row r="301" spans="1:10" x14ac:dyDescent="0.3">
      <c r="A301" s="1" t="s">
        <v>5</v>
      </c>
      <c r="B301" s="1" t="s">
        <v>402</v>
      </c>
      <c r="C301" s="1">
        <v>0</v>
      </c>
      <c r="D301" s="1">
        <v>0</v>
      </c>
      <c r="F301" t="str">
        <f>"0000000183"</f>
        <v>0000000183</v>
      </c>
      <c r="G301" t="s">
        <v>402</v>
      </c>
      <c r="H301" t="s">
        <v>19</v>
      </c>
      <c r="I301">
        <v>0</v>
      </c>
      <c r="J301">
        <v>0</v>
      </c>
    </row>
    <row r="302" spans="1:10" x14ac:dyDescent="0.3">
      <c r="A302" s="1" t="s">
        <v>306</v>
      </c>
      <c r="B302" s="1" t="s">
        <v>307</v>
      </c>
      <c r="C302" s="1">
        <v>66</v>
      </c>
      <c r="D302" s="1">
        <v>66</v>
      </c>
      <c r="F302" t="str">
        <f>"0000000115"</f>
        <v>0000000115</v>
      </c>
      <c r="G302" t="s">
        <v>307</v>
      </c>
      <c r="H302" t="s">
        <v>19</v>
      </c>
      <c r="I302">
        <v>66</v>
      </c>
      <c r="J302">
        <v>66</v>
      </c>
    </row>
    <row r="303" spans="1:10" x14ac:dyDescent="0.3">
      <c r="A303" s="1" t="s">
        <v>152</v>
      </c>
      <c r="B303" s="1" t="s">
        <v>153</v>
      </c>
      <c r="C303" s="1">
        <v>6</v>
      </c>
      <c r="D303" s="1">
        <v>6</v>
      </c>
      <c r="F303" t="str">
        <f>"0000000266"</f>
        <v>0000000266</v>
      </c>
      <c r="G303" t="s">
        <v>153</v>
      </c>
      <c r="H303" t="s">
        <v>25</v>
      </c>
      <c r="I303">
        <v>6</v>
      </c>
      <c r="J303">
        <v>6</v>
      </c>
    </row>
    <row r="304" spans="1:10" x14ac:dyDescent="0.3">
      <c r="A304" s="2" t="s">
        <v>5</v>
      </c>
      <c r="B304" s="2" t="s">
        <v>420</v>
      </c>
      <c r="C304" s="2">
        <v>-2</v>
      </c>
      <c r="D304" s="2">
        <v>-2</v>
      </c>
      <c r="F304" s="3" t="str">
        <f>"0000000130"</f>
        <v>0000000130</v>
      </c>
      <c r="G304" s="3" t="s">
        <v>420</v>
      </c>
      <c r="H304" s="3" t="s">
        <v>19</v>
      </c>
      <c r="I304" s="3">
        <v>0</v>
      </c>
      <c r="J304" s="3">
        <v>0</v>
      </c>
    </row>
    <row r="305" spans="1:10" x14ac:dyDescent="0.3">
      <c r="A305" s="1" t="s">
        <v>5</v>
      </c>
      <c r="B305" s="1" t="s">
        <v>24</v>
      </c>
      <c r="C305" s="1">
        <v>0</v>
      </c>
      <c r="D305" s="1">
        <v>0</v>
      </c>
      <c r="F305" t="str">
        <f>"0000000331"</f>
        <v>0000000331</v>
      </c>
      <c r="G305" t="s">
        <v>24</v>
      </c>
      <c r="H305" t="s">
        <v>25</v>
      </c>
      <c r="I305">
        <v>0</v>
      </c>
      <c r="J305">
        <v>0</v>
      </c>
    </row>
    <row r="306" spans="1:10" x14ac:dyDescent="0.3">
      <c r="A306" s="2" t="s">
        <v>318</v>
      </c>
      <c r="B306" s="2" t="s">
        <v>319</v>
      </c>
      <c r="C306" s="2">
        <v>29</v>
      </c>
      <c r="D306" s="2">
        <v>29</v>
      </c>
      <c r="F306" s="3" t="str">
        <f>"0000000798"</f>
        <v>0000000798</v>
      </c>
      <c r="G306" s="3" t="s">
        <v>319</v>
      </c>
      <c r="H306" s="3" t="s">
        <v>19</v>
      </c>
      <c r="I306" s="3">
        <v>19</v>
      </c>
      <c r="J306" s="3">
        <v>19</v>
      </c>
    </row>
    <row r="307" spans="1:10" x14ac:dyDescent="0.3">
      <c r="A307" s="1" t="s">
        <v>5</v>
      </c>
      <c r="B307" s="1" t="s">
        <v>49</v>
      </c>
      <c r="C307" s="1">
        <v>0</v>
      </c>
      <c r="D307" s="1">
        <v>0</v>
      </c>
      <c r="F307" t="str">
        <f>"0000000005"</f>
        <v>0000000005</v>
      </c>
      <c r="G307" t="s">
        <v>49</v>
      </c>
      <c r="H307" t="s">
        <v>19</v>
      </c>
      <c r="I307">
        <v>0</v>
      </c>
      <c r="J307">
        <v>0</v>
      </c>
    </row>
    <row r="308" spans="1:10" x14ac:dyDescent="0.3">
      <c r="A308" s="1" t="s">
        <v>414</v>
      </c>
      <c r="B308" s="1" t="s">
        <v>415</v>
      </c>
      <c r="C308" s="1">
        <v>0</v>
      </c>
      <c r="D308" s="1">
        <v>0</v>
      </c>
      <c r="F308" t="str">
        <f>"0000000328"</f>
        <v>0000000328</v>
      </c>
      <c r="G308" t="s">
        <v>415</v>
      </c>
      <c r="H308" t="s">
        <v>25</v>
      </c>
      <c r="I308">
        <v>0</v>
      </c>
      <c r="J308">
        <v>0</v>
      </c>
    </row>
    <row r="309" spans="1:10" x14ac:dyDescent="0.3">
      <c r="A309" s="1" t="s">
        <v>304</v>
      </c>
      <c r="B309" s="1" t="s">
        <v>450</v>
      </c>
      <c r="C309" s="1">
        <v>5</v>
      </c>
      <c r="D309" s="1">
        <v>5</v>
      </c>
      <c r="F309" t="str">
        <f>"0000000309"</f>
        <v>0000000309</v>
      </c>
      <c r="G309" t="s">
        <v>450</v>
      </c>
      <c r="H309" t="s">
        <v>25</v>
      </c>
      <c r="I309">
        <v>5</v>
      </c>
      <c r="J309">
        <v>5</v>
      </c>
    </row>
    <row r="310" spans="1:10" x14ac:dyDescent="0.3">
      <c r="A310" s="1" t="s">
        <v>5</v>
      </c>
      <c r="B310" s="1" t="s">
        <v>403</v>
      </c>
      <c r="C310" s="1">
        <v>0</v>
      </c>
      <c r="D310" s="1">
        <v>0</v>
      </c>
      <c r="F310" t="str">
        <f>"0000000182"</f>
        <v>0000000182</v>
      </c>
      <c r="G310" t="s">
        <v>403</v>
      </c>
      <c r="H310" t="s">
        <v>19</v>
      </c>
      <c r="I310">
        <v>0</v>
      </c>
      <c r="J310">
        <v>0</v>
      </c>
    </row>
    <row r="311" spans="1:10" x14ac:dyDescent="0.3">
      <c r="A311" s="1" t="s">
        <v>425</v>
      </c>
      <c r="B311" s="1" t="s">
        <v>426</v>
      </c>
      <c r="C311" s="1">
        <v>6</v>
      </c>
      <c r="D311" s="1">
        <v>6</v>
      </c>
      <c r="F311" t="str">
        <f>"0000000918"</f>
        <v>0000000918</v>
      </c>
      <c r="G311" t="s">
        <v>426</v>
      </c>
      <c r="H311" t="s">
        <v>25</v>
      </c>
      <c r="I311">
        <v>6</v>
      </c>
      <c r="J311">
        <v>6</v>
      </c>
    </row>
    <row r="312" spans="1:10" x14ac:dyDescent="0.3">
      <c r="A312" s="1" t="s">
        <v>267</v>
      </c>
      <c r="B312" s="1" t="s">
        <v>268</v>
      </c>
      <c r="C312" s="1">
        <v>0</v>
      </c>
      <c r="D312" s="1">
        <v>0</v>
      </c>
      <c r="F312" t="str">
        <f>"0000000326"</f>
        <v>0000000326</v>
      </c>
      <c r="G312" t="s">
        <v>268</v>
      </c>
      <c r="H312" t="s">
        <v>25</v>
      </c>
      <c r="I312">
        <v>0</v>
      </c>
      <c r="J312">
        <v>0</v>
      </c>
    </row>
    <row r="313" spans="1:10" x14ac:dyDescent="0.3">
      <c r="A313" s="2" t="s">
        <v>73</v>
      </c>
      <c r="B313" s="2" t="s">
        <v>74</v>
      </c>
      <c r="C313" s="2">
        <v>32</v>
      </c>
      <c r="D313" s="2">
        <v>32</v>
      </c>
      <c r="F313" s="3" t="str">
        <f>"0000000184"</f>
        <v>0000000184</v>
      </c>
      <c r="G313" s="3" t="s">
        <v>74</v>
      </c>
      <c r="H313" s="3" t="s">
        <v>19</v>
      </c>
      <c r="I313" s="3">
        <v>29</v>
      </c>
      <c r="J313" s="3">
        <v>29</v>
      </c>
    </row>
    <row r="314" spans="1:10" x14ac:dyDescent="0.3">
      <c r="A314" s="1" t="s">
        <v>5</v>
      </c>
      <c r="B314" s="1" t="s">
        <v>265</v>
      </c>
      <c r="C314" s="1">
        <v>0</v>
      </c>
      <c r="D314" s="1">
        <v>0</v>
      </c>
      <c r="F314" t="str">
        <f>"0000000018"</f>
        <v>0000000018</v>
      </c>
      <c r="G314" t="s">
        <v>265</v>
      </c>
      <c r="H314" t="s">
        <v>19</v>
      </c>
      <c r="I314">
        <v>0</v>
      </c>
      <c r="J314">
        <v>0</v>
      </c>
    </row>
    <row r="315" spans="1:10" x14ac:dyDescent="0.3">
      <c r="A315" s="1" t="s">
        <v>5</v>
      </c>
      <c r="B315" s="1" t="s">
        <v>50</v>
      </c>
      <c r="C315" s="1">
        <v>5</v>
      </c>
      <c r="D315" s="1">
        <v>5</v>
      </c>
      <c r="F315" t="str">
        <f>"0000000325"</f>
        <v>0000000325</v>
      </c>
      <c r="G315" t="s">
        <v>50</v>
      </c>
      <c r="H315" t="s">
        <v>25</v>
      </c>
      <c r="I315">
        <v>5</v>
      </c>
      <c r="J315">
        <v>5</v>
      </c>
    </row>
    <row r="316" spans="1:10" x14ac:dyDescent="0.3">
      <c r="A316" s="1" t="s">
        <v>5</v>
      </c>
      <c r="B316" s="1" t="s">
        <v>26</v>
      </c>
      <c r="C316" s="1">
        <v>0</v>
      </c>
      <c r="D316" s="1">
        <v>0</v>
      </c>
      <c r="F316" t="str">
        <f>"0000000833"</f>
        <v>0000000833</v>
      </c>
      <c r="G316" t="s">
        <v>26</v>
      </c>
      <c r="H316" t="s">
        <v>23</v>
      </c>
      <c r="I316">
        <v>0</v>
      </c>
      <c r="J316">
        <v>0</v>
      </c>
    </row>
    <row r="317" spans="1:10" x14ac:dyDescent="0.3">
      <c r="A317" s="1" t="s">
        <v>85</v>
      </c>
      <c r="B317" s="1" t="s">
        <v>86</v>
      </c>
      <c r="C317" s="1">
        <v>20</v>
      </c>
      <c r="D317" s="1">
        <v>20</v>
      </c>
      <c r="F317" t="str">
        <f>"0000000706"</f>
        <v>0000000706</v>
      </c>
      <c r="G317" t="s">
        <v>86</v>
      </c>
      <c r="H317" t="s">
        <v>87</v>
      </c>
      <c r="I317">
        <v>20</v>
      </c>
      <c r="J317">
        <v>20</v>
      </c>
    </row>
    <row r="318" spans="1:10" x14ac:dyDescent="0.3">
      <c r="A318" s="1" t="s">
        <v>5</v>
      </c>
      <c r="B318" s="1" t="s">
        <v>404</v>
      </c>
      <c r="C318" s="1">
        <v>17</v>
      </c>
      <c r="D318" s="1">
        <v>17</v>
      </c>
      <c r="F318" t="str">
        <f>"0000000108"</f>
        <v>0000000108</v>
      </c>
      <c r="G318" t="s">
        <v>404</v>
      </c>
      <c r="H318" t="s">
        <v>19</v>
      </c>
      <c r="I318">
        <v>17</v>
      </c>
      <c r="J318">
        <v>17</v>
      </c>
    </row>
    <row r="319" spans="1:10" x14ac:dyDescent="0.3">
      <c r="A319" s="1" t="s">
        <v>5</v>
      </c>
      <c r="B319" s="1" t="s">
        <v>262</v>
      </c>
      <c r="C319" s="1">
        <v>20</v>
      </c>
      <c r="D319" s="1">
        <v>20</v>
      </c>
      <c r="F319" t="str">
        <f>"0000000318"</f>
        <v>0000000318</v>
      </c>
      <c r="G319" t="s">
        <v>484</v>
      </c>
      <c r="H319" t="s">
        <v>25</v>
      </c>
      <c r="I319">
        <v>20</v>
      </c>
      <c r="J319">
        <v>20</v>
      </c>
    </row>
    <row r="320" spans="1:10" x14ac:dyDescent="0.3">
      <c r="A320" s="1" t="s">
        <v>5</v>
      </c>
      <c r="B320" s="1" t="s">
        <v>27</v>
      </c>
      <c r="C320" s="1">
        <v>0</v>
      </c>
      <c r="D320" s="1">
        <v>0</v>
      </c>
      <c r="F320" t="str">
        <f>"0000000217"</f>
        <v>0000000217</v>
      </c>
      <c r="G320" t="s">
        <v>27</v>
      </c>
      <c r="H320" t="s">
        <v>19</v>
      </c>
      <c r="I320">
        <v>0</v>
      </c>
      <c r="J320">
        <v>0</v>
      </c>
    </row>
    <row r="321" spans="1:10" x14ac:dyDescent="0.3">
      <c r="A321" s="1" t="s">
        <v>304</v>
      </c>
      <c r="B321" s="1" t="s">
        <v>305</v>
      </c>
      <c r="C321" s="1">
        <v>9</v>
      </c>
      <c r="D321" s="1">
        <v>9</v>
      </c>
      <c r="F321" t="str">
        <f>"0000000323"</f>
        <v>0000000323</v>
      </c>
      <c r="G321" t="s">
        <v>485</v>
      </c>
      <c r="H321" t="s">
        <v>25</v>
      </c>
      <c r="I321">
        <v>9</v>
      </c>
      <c r="J321">
        <v>9</v>
      </c>
    </row>
    <row r="322" spans="1:10" x14ac:dyDescent="0.3">
      <c r="A322" s="1" t="s">
        <v>379</v>
      </c>
      <c r="B322" s="1" t="s">
        <v>380</v>
      </c>
      <c r="C322" s="1">
        <v>2</v>
      </c>
      <c r="D322" s="1">
        <v>2</v>
      </c>
      <c r="F322" t="str">
        <f>"0000000676"</f>
        <v>0000000676</v>
      </c>
      <c r="G322" t="s">
        <v>380</v>
      </c>
      <c r="H322" t="s">
        <v>23</v>
      </c>
      <c r="I322">
        <v>2</v>
      </c>
      <c r="J322">
        <v>2</v>
      </c>
    </row>
    <row r="323" spans="1:10" x14ac:dyDescent="0.3">
      <c r="A323" s="1" t="s">
        <v>5</v>
      </c>
      <c r="B323" s="1" t="s">
        <v>51</v>
      </c>
      <c r="C323" s="1">
        <v>51</v>
      </c>
      <c r="D323" s="1">
        <v>51</v>
      </c>
      <c r="F323" t="str">
        <f>"0000000013"</f>
        <v>0000000013</v>
      </c>
      <c r="G323" t="s">
        <v>51</v>
      </c>
      <c r="H323" t="s">
        <v>19</v>
      </c>
      <c r="I323">
        <v>51</v>
      </c>
      <c r="J323">
        <v>51</v>
      </c>
    </row>
    <row r="324" spans="1:10" x14ac:dyDescent="0.3">
      <c r="A324" s="1" t="s">
        <v>5</v>
      </c>
      <c r="B324" s="1" t="s">
        <v>405</v>
      </c>
      <c r="C324" s="1">
        <v>9</v>
      </c>
      <c r="D324" s="1">
        <v>9</v>
      </c>
      <c r="F324" t="str">
        <f>"0000000335"</f>
        <v>0000000335</v>
      </c>
      <c r="G324" t="s">
        <v>486</v>
      </c>
      <c r="H324" t="s">
        <v>25</v>
      </c>
      <c r="I324">
        <v>9</v>
      </c>
      <c r="J324">
        <v>9</v>
      </c>
    </row>
    <row r="325" spans="1:10" x14ac:dyDescent="0.3">
      <c r="A325" s="1" t="s">
        <v>5</v>
      </c>
      <c r="B325" s="1" t="s">
        <v>276</v>
      </c>
      <c r="C325" s="1">
        <v>0</v>
      </c>
      <c r="D325" s="1">
        <v>0</v>
      </c>
      <c r="F325" t="str">
        <f>"0000000002"</f>
        <v>0000000002</v>
      </c>
      <c r="G325" t="s">
        <v>276</v>
      </c>
      <c r="H325" t="s">
        <v>19</v>
      </c>
      <c r="I325">
        <v>0</v>
      </c>
      <c r="J325">
        <v>0</v>
      </c>
    </row>
    <row r="326" spans="1:10" x14ac:dyDescent="0.3">
      <c r="A326" s="1" t="s">
        <v>169</v>
      </c>
      <c r="B326" s="1" t="s">
        <v>170</v>
      </c>
      <c r="C326" s="1">
        <v>6</v>
      </c>
      <c r="D326" s="1">
        <v>6</v>
      </c>
      <c r="F326" t="str">
        <f>"0000000317"</f>
        <v>0000000317</v>
      </c>
      <c r="G326" t="s">
        <v>170</v>
      </c>
      <c r="H326" t="s">
        <v>25</v>
      </c>
      <c r="I326">
        <v>6</v>
      </c>
      <c r="J326">
        <v>6</v>
      </c>
    </row>
    <row r="327" spans="1:10" x14ac:dyDescent="0.3">
      <c r="A327" s="1" t="s">
        <v>5</v>
      </c>
      <c r="B327" s="1" t="s">
        <v>28</v>
      </c>
      <c r="C327" s="1">
        <v>2</v>
      </c>
      <c r="D327" s="1">
        <v>2</v>
      </c>
      <c r="F327" t="str">
        <f>"0000000195"</f>
        <v>0000000195</v>
      </c>
      <c r="G327" t="s">
        <v>28</v>
      </c>
      <c r="H327" t="s">
        <v>19</v>
      </c>
      <c r="I327">
        <v>2</v>
      </c>
      <c r="J327">
        <v>2</v>
      </c>
    </row>
    <row r="328" spans="1:10" x14ac:dyDescent="0.3">
      <c r="A328" s="1" t="s">
        <v>59</v>
      </c>
      <c r="B328" s="1" t="s">
        <v>60</v>
      </c>
      <c r="C328" s="1">
        <v>38</v>
      </c>
      <c r="D328" s="1">
        <v>38</v>
      </c>
      <c r="F328" t="str">
        <f>"0000000033"</f>
        <v>0000000033</v>
      </c>
      <c r="G328" t="s">
        <v>60</v>
      </c>
      <c r="H328" t="s">
        <v>19</v>
      </c>
      <c r="I328">
        <v>38</v>
      </c>
      <c r="J328">
        <v>38</v>
      </c>
    </row>
    <row r="329" spans="1:10" x14ac:dyDescent="0.3">
      <c r="A329" s="1" t="s">
        <v>5</v>
      </c>
      <c r="B329" s="1" t="s">
        <v>52</v>
      </c>
      <c r="C329" s="1">
        <v>26</v>
      </c>
      <c r="D329" s="1">
        <v>26</v>
      </c>
      <c r="F329" t="str">
        <f>"0000000114"</f>
        <v>0000000114</v>
      </c>
      <c r="G329" t="s">
        <v>52</v>
      </c>
      <c r="H329" t="s">
        <v>19</v>
      </c>
      <c r="I329">
        <v>26</v>
      </c>
      <c r="J329">
        <v>26</v>
      </c>
    </row>
    <row r="330" spans="1:10" x14ac:dyDescent="0.3">
      <c r="A330" s="1" t="s">
        <v>5</v>
      </c>
      <c r="B330" s="1" t="s">
        <v>406</v>
      </c>
      <c r="C330" s="1">
        <v>23</v>
      </c>
      <c r="D330" s="1">
        <v>23</v>
      </c>
      <c r="F330" t="str">
        <f>"0000000194"</f>
        <v>0000000194</v>
      </c>
      <c r="G330" t="s">
        <v>406</v>
      </c>
      <c r="H330" t="s">
        <v>19</v>
      </c>
      <c r="I330">
        <v>23</v>
      </c>
      <c r="J330">
        <v>23</v>
      </c>
    </row>
    <row r="331" spans="1:10" x14ac:dyDescent="0.3">
      <c r="A331" s="1" t="s">
        <v>377</v>
      </c>
      <c r="B331" s="1" t="s">
        <v>378</v>
      </c>
      <c r="C331" s="1">
        <v>10</v>
      </c>
      <c r="D331" s="1">
        <v>10</v>
      </c>
      <c r="F331" t="str">
        <f>"0000000100"</f>
        <v>0000000100</v>
      </c>
      <c r="G331" t="s">
        <v>378</v>
      </c>
      <c r="H331" t="s">
        <v>19</v>
      </c>
      <c r="I331">
        <v>10</v>
      </c>
      <c r="J331">
        <v>10</v>
      </c>
    </row>
    <row r="332" spans="1:10" x14ac:dyDescent="0.3">
      <c r="A332" s="1" t="s">
        <v>5</v>
      </c>
      <c r="B332" s="1" t="s">
        <v>269</v>
      </c>
      <c r="C332" s="1">
        <v>17</v>
      </c>
      <c r="D332" s="1">
        <v>17</v>
      </c>
      <c r="F332" t="str">
        <f>"0000000172"</f>
        <v>0000000172</v>
      </c>
      <c r="G332" t="s">
        <v>269</v>
      </c>
      <c r="H332" t="s">
        <v>19</v>
      </c>
      <c r="I332">
        <v>17</v>
      </c>
      <c r="J332">
        <v>17</v>
      </c>
    </row>
    <row r="333" spans="1:10" x14ac:dyDescent="0.3">
      <c r="A333" s="1" t="s">
        <v>5</v>
      </c>
      <c r="B333" s="1" t="s">
        <v>29</v>
      </c>
      <c r="C333" s="1">
        <v>5</v>
      </c>
      <c r="D333" s="1">
        <v>5</v>
      </c>
      <c r="F333" t="str">
        <f>"0000000238"</f>
        <v>0000000238</v>
      </c>
      <c r="G333" t="s">
        <v>29</v>
      </c>
      <c r="H333" t="s">
        <v>19</v>
      </c>
      <c r="I333">
        <v>5</v>
      </c>
      <c r="J333">
        <v>5</v>
      </c>
    </row>
    <row r="334" spans="1:10" x14ac:dyDescent="0.3">
      <c r="A334" s="2" t="s">
        <v>39</v>
      </c>
      <c r="B334" s="2" t="s">
        <v>261</v>
      </c>
      <c r="C334" s="2">
        <v>8</v>
      </c>
      <c r="D334" s="2">
        <v>8</v>
      </c>
      <c r="F334" s="3" t="str">
        <f>"0000000568"</f>
        <v>0000000568</v>
      </c>
      <c r="G334" s="3" t="s">
        <v>261</v>
      </c>
      <c r="H334" s="3" t="s">
        <v>12</v>
      </c>
      <c r="I334" s="3">
        <v>7</v>
      </c>
      <c r="J334" s="3">
        <v>7</v>
      </c>
    </row>
    <row r="335" spans="1:10" x14ac:dyDescent="0.3">
      <c r="A335" s="1" t="s">
        <v>39</v>
      </c>
      <c r="B335" s="1" t="s">
        <v>40</v>
      </c>
      <c r="C335" s="1">
        <v>35.75</v>
      </c>
      <c r="D335" s="1">
        <v>30.75</v>
      </c>
      <c r="F335" t="str">
        <f>"0000000767"</f>
        <v>0000000767</v>
      </c>
      <c r="G335" t="s">
        <v>40</v>
      </c>
      <c r="H335" t="s">
        <v>7</v>
      </c>
      <c r="I335">
        <v>35.75</v>
      </c>
      <c r="J335">
        <v>30.75</v>
      </c>
    </row>
    <row r="336" spans="1:10" x14ac:dyDescent="0.3">
      <c r="A336" s="1" t="s">
        <v>195</v>
      </c>
      <c r="B336" s="1" t="s">
        <v>320</v>
      </c>
      <c r="C336" s="1">
        <v>1</v>
      </c>
      <c r="D336" s="1">
        <v>1</v>
      </c>
      <c r="F336" t="str">
        <f>"0000000316"</f>
        <v>0000000316</v>
      </c>
      <c r="G336" t="s">
        <v>320</v>
      </c>
      <c r="H336" t="s">
        <v>25</v>
      </c>
      <c r="I336">
        <v>1</v>
      </c>
      <c r="J336">
        <v>1</v>
      </c>
    </row>
    <row r="337" spans="1:10" x14ac:dyDescent="0.3">
      <c r="A337" s="1" t="s">
        <v>5</v>
      </c>
      <c r="B337" s="1" t="s">
        <v>259</v>
      </c>
      <c r="C337" s="1">
        <v>11</v>
      </c>
      <c r="D337" s="1">
        <v>11</v>
      </c>
      <c r="F337" t="str">
        <f>"0000000038"</f>
        <v>0000000038</v>
      </c>
      <c r="G337" t="s">
        <v>259</v>
      </c>
      <c r="H337" t="s">
        <v>19</v>
      </c>
      <c r="I337">
        <v>11</v>
      </c>
      <c r="J337">
        <v>11</v>
      </c>
    </row>
    <row r="338" spans="1:10" x14ac:dyDescent="0.3">
      <c r="A338" s="1" t="s">
        <v>5</v>
      </c>
      <c r="B338" s="1" t="s">
        <v>30</v>
      </c>
      <c r="C338" s="1">
        <v>0</v>
      </c>
      <c r="D338" s="1">
        <v>0</v>
      </c>
      <c r="F338" t="str">
        <f>"0000000036"</f>
        <v>0000000036</v>
      </c>
      <c r="G338" t="s">
        <v>30</v>
      </c>
      <c r="H338" t="s">
        <v>19</v>
      </c>
      <c r="I338">
        <v>0</v>
      </c>
      <c r="J338">
        <v>0</v>
      </c>
    </row>
    <row r="339" spans="1:10" x14ac:dyDescent="0.3">
      <c r="A339" s="1" t="s">
        <v>5</v>
      </c>
      <c r="B339" s="1" t="s">
        <v>53</v>
      </c>
      <c r="C339" s="1">
        <v>0</v>
      </c>
      <c r="D339" s="1">
        <v>0</v>
      </c>
      <c r="F339" t="str">
        <f>"0000000286"</f>
        <v>0000000286</v>
      </c>
      <c r="G339" t="s">
        <v>53</v>
      </c>
      <c r="H339" t="s">
        <v>25</v>
      </c>
      <c r="I339">
        <v>0</v>
      </c>
      <c r="J339">
        <v>0</v>
      </c>
    </row>
  </sheetData>
  <autoFilter ref="A2:D2" xr:uid="{2E9EEF06-D386-4C70-AF82-64259D922A56}">
    <sortState xmlns:xlrd2="http://schemas.microsoft.com/office/spreadsheetml/2017/richdata2" ref="A3:D344">
      <sortCondition ref="B2"/>
    </sortState>
  </autoFilter>
  <mergeCells count="2">
    <mergeCell ref="A1:D1"/>
    <mergeCell ref="F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Report (12-9-25)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glademier lapasaran</dc:creator>
  <cp:lastModifiedBy>glademier lapasaran</cp:lastModifiedBy>
  <dcterms:created xsi:type="dcterms:W3CDTF">2025-12-09T06:08:20Z</dcterms:created>
  <dcterms:modified xsi:type="dcterms:W3CDTF">2025-12-09T06:26:01Z</dcterms:modified>
</cp:coreProperties>
</file>